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<sst xmlns="http://schemas.openxmlformats.org/spreadsheetml/2006/main" count="982" uniqueCount="431">
  <si>
    <t>Наименование кода</t>
  </si>
  <si>
    <t>Сумма</t>
  </si>
  <si>
    <t>Подпрограмма "Доступная среда"</t>
  </si>
  <si>
    <t>Всего расходов</t>
  </si>
  <si>
    <t>Расходы на уплату членских взносов в Ассоциацию муниципальных образований Калининградской области</t>
  </si>
  <si>
    <t xml:space="preserve">Муниципальная программа "Развитие гражданского общества" </t>
  </si>
  <si>
    <t>Муниципальная программа "Эффективные финансы"</t>
  </si>
  <si>
    <t>Сопровождение и  модернизация  программных комплексов автоматизации бюджетного процесса</t>
  </si>
  <si>
    <t>Резервный фонд администрации МО "Зеленоградский городской округ"</t>
  </si>
  <si>
    <t xml:space="preserve">Депутаты окружного Совета </t>
  </si>
  <si>
    <t>Целевая статья расходов (ЦСР)</t>
  </si>
  <si>
    <t>Вид расходов  (ВР)</t>
  </si>
  <si>
    <t>тыс. руб.</t>
  </si>
  <si>
    <t>600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</si>
  <si>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 органами управления государственными внебюджетными фондами</t>
  </si>
  <si>
    <t>100</t>
  </si>
  <si>
    <t>Закупка товаров, работ и услуг для  государственных (муниципальных) нужд</t>
  </si>
  <si>
    <t>200</t>
  </si>
  <si>
    <t>Основное мероприятие "Финансовое обеспечение  исполнительного органа  муниципальной власти "</t>
  </si>
  <si>
    <t>800</t>
  </si>
  <si>
    <t>Иные бюджетные ассигновнаия</t>
  </si>
  <si>
    <t xml:space="preserve">0200000000  </t>
  </si>
  <si>
    <t>0500000000</t>
  </si>
  <si>
    <t>0320000000</t>
  </si>
  <si>
    <t>0300000000</t>
  </si>
  <si>
    <t>Социальное обеспечение и иные выплаты населению</t>
  </si>
  <si>
    <t>300</t>
  </si>
  <si>
    <t>0511000000</t>
  </si>
  <si>
    <t>0600000000</t>
  </si>
  <si>
    <t>Подпрограмма "Организация отдыха и оздоровления детей"</t>
  </si>
  <si>
    <t>0700000000</t>
  </si>
  <si>
    <t>0610000000</t>
  </si>
  <si>
    <t>0100000000</t>
  </si>
  <si>
    <t>0800000000</t>
  </si>
  <si>
    <t>Основное мероприятие "Финансовое  обеспечение исполнительного органа  муниципальной власти"</t>
  </si>
  <si>
    <t>Основное мероприятие  "Организация бюджетного процесса"</t>
  </si>
  <si>
    <t>Основное мероприятие "Депутаты  окружного Совета"</t>
  </si>
  <si>
    <t>Муниципальная  программа "Безопасность"</t>
  </si>
  <si>
    <t>0900000000</t>
  </si>
  <si>
    <t>Предоставление  государственных услуг (выполнение работ)  по организации и осуществлению  пожарной безопасности,  гражданской  обороны и защиты населения и территории от  чрезвычайных ситуаций</t>
  </si>
  <si>
    <t>0310000000</t>
  </si>
  <si>
    <t>0400000000</t>
  </si>
  <si>
    <t>0511001010</t>
  </si>
  <si>
    <t>Основное мероприятие "Оплата капитального ремонта жилого фонда"</t>
  </si>
  <si>
    <t>0520000000</t>
  </si>
  <si>
    <t>Основное мероприятие "Проведение спортивно-массовых мероприятий"</t>
  </si>
  <si>
    <t>1000000000</t>
  </si>
  <si>
    <t>Основное мероприятие "Мероприятия по обеспечению  массового информирования жителей муниципального образования"</t>
  </si>
  <si>
    <t xml:space="preserve">Резервные фонды </t>
  </si>
  <si>
    <t>400</t>
  </si>
  <si>
    <t xml:space="preserve">Адресный инвестиционный перечень объектов  капитального вложения в объекты муниципальной собственности </t>
  </si>
  <si>
    <t>Основное мероприятие "Обеспечение  деятельности главы муниципального образования "Зеленоградский городской округ"</t>
  </si>
  <si>
    <t>Основное мероприятие "Развитие и обслуживание системы АПК "Безопасный город"</t>
  </si>
  <si>
    <t>9900000000</t>
  </si>
  <si>
    <t>2019 год</t>
  </si>
  <si>
    <t>Подпрограмма "Развитие местного самоуправления"</t>
  </si>
  <si>
    <t>Расходы на обеспечение функций  муниципальных органов</t>
  </si>
  <si>
    <t>0110000000</t>
  </si>
  <si>
    <t>Подпрограмма "Обеспечение и совершенствование услуг казенными учреждениями"</t>
  </si>
  <si>
    <t>Иные бюджетные ассигнования</t>
  </si>
  <si>
    <t>Расходы на выплаты персоналу в целях обеспечения  выполнения функций  государственными (муниципальными)  органами,  казенными учреждениями, органами управления государственными внебюджетными фондами</t>
  </si>
  <si>
    <t>Расходы на выплаты персоналу в целях обеспечения  выполнения функций  государственными (муниципальными) органами,  казенными учреждениями,  органами управления государственными внебюджетными фондами</t>
  </si>
  <si>
    <t>Отдельные мероприятия муниципальной программы</t>
  </si>
  <si>
    <t>Основное мероприятие "Финансовое обеспечение исполнительных органов  муниципальной власти"</t>
  </si>
  <si>
    <t>Попрограмма "Развитие дошкольного образования"</t>
  </si>
  <si>
    <t>Основное мероприятие "Обеспечение присмотра и ухода за детьми в  муниципальных дошкольных организациях и содержание муниципального имущества"</t>
  </si>
  <si>
    <t>Подпрограмма "Развитие начального общего, основного общего, среднего общего образования"</t>
  </si>
  <si>
    <t>Основное мероприятие "Предоставление муниципальных услуг в части обеспечения начального общего, основного общего  и среднего общего образования"</t>
  </si>
  <si>
    <t>Подпрограмма "Развитие дополнительного образования"</t>
  </si>
  <si>
    <t>Основное мероприятие "Предоставление дополнительного образования"</t>
  </si>
  <si>
    <t>Субсидии на финансовое обеспечение муниципального задания  на предоставление муниципальных услуг (выполнение работ) по дополнительному образованию</t>
  </si>
  <si>
    <t>Предоставление субсидий бюджетным, автономным  учреждениям  и иным некоммерческим организациям</t>
  </si>
  <si>
    <t xml:space="preserve">Финансовое обеспечение получения дошкольного образования в муниципальных дошкольных образовательных организациях    </t>
  </si>
  <si>
    <t>Субсидии на финансовое обеспечение муниципального задания на предоставление муниципальных услуг (выполнение работ) по общему образованию</t>
  </si>
  <si>
    <t xml:space="preserve">Основное мероприятие "Организация бесплатной перевозки обучающихся к муниципальным общеобразовательным учреждениям" </t>
  </si>
  <si>
    <t>Основное мероприятие "Модернизация автобусного парка"</t>
  </si>
  <si>
    <t>Основное мероприятие "Проведение конкурсных мероприятий, направленных на развитие профессионального мастерства педагогических работников"</t>
  </si>
  <si>
    <t>Проведение мероприятий</t>
  </si>
  <si>
    <t>Подпрограмма "Совершенствование мер социальной поддержки отдельных категорий граждан"</t>
  </si>
  <si>
    <t xml:space="preserve">Предоставление срочной адресной помощи гражданам, оказавшимся в трудной жизненной ситуации, в соответствии с постановлением администрации МО "Зеленоградский городской округ" от 09.08.2018г. №1981 "Об оказании адресной материальной помощи за счет средств бюджета муниципального образования "Зеленоградский городской округ" малоимущим гражданам Зеленоградского городского округа" </t>
  </si>
  <si>
    <t>Основное мероприятие "Обеспечение социальной поддержки отдельных категорий граждан"</t>
  </si>
  <si>
    <t>Предоставление льгот на услуги бани отдельным категориям граждан, в соответствии с решением окружного Совета депутатов МО "Зеленоградский городской округ" от 19.02.2016г. №36 "О предоставлении льгот на услуги бани отдельным категориям граждан"</t>
  </si>
  <si>
    <t>Предоставление ежемесячных выплат почетным гражданам муниципального образования "Зеленоградский городской округ",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</si>
  <si>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Подпрограмма "Совершенствование мер социальной поддержки детей и семей с детьми"</t>
  </si>
  <si>
    <t>Основное мероприятие "Обеспечение социальной поддержки детей и семей, имеющих детей"</t>
  </si>
  <si>
    <t>Проведение общественных работ</t>
  </si>
  <si>
    <t>Основное мероприятие "Организация проведения общественных работ"</t>
  </si>
  <si>
    <t>Основное мероприятие "Проведение мероприятий по противодействию распространения наркотиков"</t>
  </si>
  <si>
    <t>Проведение мероприятий по противодействию распространения наркотиков</t>
  </si>
  <si>
    <t>Подпрограмма "Развитие системы социального обслуживания населения и повышения качества жизни граждан старшего поколения"</t>
  </si>
  <si>
    <t>Основное мероприятие "Организация отдыха и оздоровления детей в муниципальном образования "Зеленоградский городской округ"</t>
  </si>
  <si>
    <t xml:space="preserve">Основное мероприятие "Предоставление питания льготной категории обучающихся" </t>
  </si>
  <si>
    <t>Основное мероприятие "Мероприятия по адаптации объектов социальной значимости для маломобильных групп населения"</t>
  </si>
  <si>
    <t>Адаптация объектов социальной значимости для маломобильных групп населения</t>
  </si>
  <si>
    <t>Основное мероприятие "Обеспечение жильем молодых семей"</t>
  </si>
  <si>
    <t>Основное мероприятие "Проведение социально значимых мероприятий"</t>
  </si>
  <si>
    <t>Проведение социально значимых мероприятий</t>
  </si>
  <si>
    <t>Предоставление муниципальных гарантий 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 за  выслугу лет  муниципальным служащим и лицам, замещавшим муниципальные должности  в муниципальном образовании "Зеленоградский городской округ"</t>
  </si>
  <si>
    <t xml:space="preserve">Основное мероприятие "Возмещение детским садам льготы по родительской плате многодетных семей за содержание детей в муниципальных дошкольных образовательных организациях" в соответствии  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</si>
  <si>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 "Об утверждении материальной помощи семьям в связи с рождением одновременно трех и более детей"</t>
  </si>
  <si>
    <t>Предоставление ежегодной денежной выплаты на подготовку детей к школе в соответствии постановлением администрации от 17.08.2016г. №1864 "Об оказании адресной помощи за счет средств бюджета муниципального образования «Зеленоградский городской округ» детям, находящимся в социально опасном положении  и семьям, находящихся в трудной жизненной ситуации,  для  подготовки детей к школе"</t>
  </si>
  <si>
    <t>Расходы на обеспечение деятельности (оказание услуг) учреждений культуры</t>
  </si>
  <si>
    <t>Основное мероприятие "Осуществление культурно-досугового обслуживания населения, проживающего на территории МО "Зеленоградский городской округ"</t>
  </si>
  <si>
    <t xml:space="preserve">Подпрограмма "Развитие культурно-досуговой деятельности учреждений МО "Зеленоградский городской округ"  </t>
  </si>
  <si>
    <t>0111000000</t>
  </si>
  <si>
    <t>0111001010</t>
  </si>
  <si>
    <t>0112000000</t>
  </si>
  <si>
    <t>0112001010</t>
  </si>
  <si>
    <t>0112001020</t>
  </si>
  <si>
    <t>0113000000</t>
  </si>
  <si>
    <t>0113001010</t>
  </si>
  <si>
    <t>0113001020</t>
  </si>
  <si>
    <t>ОБРАЗОВАНИЕ</t>
  </si>
  <si>
    <t xml:space="preserve">0210000000  </t>
  </si>
  <si>
    <t>0211000000</t>
  </si>
  <si>
    <t>0211001010</t>
  </si>
  <si>
    <t>0211070620</t>
  </si>
  <si>
    <t>0212000000</t>
  </si>
  <si>
    <t>0212001010</t>
  </si>
  <si>
    <t>0212070620</t>
  </si>
  <si>
    <t>0213000000</t>
  </si>
  <si>
    <t>0213001010</t>
  </si>
  <si>
    <t>0214000000</t>
  </si>
  <si>
    <t>0214100000</t>
  </si>
  <si>
    <t>0214170160</t>
  </si>
  <si>
    <t>0214271010</t>
  </si>
  <si>
    <t>СОЦИАЛЬНАЯ ПОЛИТИКА</t>
  </si>
  <si>
    <t>КУЛЬТУРА</t>
  </si>
  <si>
    <t>0410000000</t>
  </si>
  <si>
    <t>0411000000</t>
  </si>
  <si>
    <t>0411001010</t>
  </si>
  <si>
    <t xml:space="preserve">Подпрограмма «Развитие и совершенствование библиотечной системы» </t>
  </si>
  <si>
    <t>0412000000</t>
  </si>
  <si>
    <t>Основное мероприятие "Осуществление библиотечного,  библиографического и  информационного  обслуживания  пользователей библиотеки"</t>
  </si>
  <si>
    <t>0412001010</t>
  </si>
  <si>
    <t>Расходы на обеспечение деятельности (оказание услуг) библиотек</t>
  </si>
  <si>
    <t>Подпрограмма «Развитие музейной, информационно-туристической деятельности, сохранение объектов культурного наследия»</t>
  </si>
  <si>
    <t>Основное мероприятие "Повышение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использования"</t>
  </si>
  <si>
    <t>0413001010</t>
  </si>
  <si>
    <t>0413000000</t>
  </si>
  <si>
    <t>Расходы на обеспечение деятельности (оказание услуг) музея</t>
  </si>
  <si>
    <t>Проведение культурно-просветительных мероприятий</t>
  </si>
  <si>
    <t>Основное мероприятие "Проведение культурно-просветительных мероприятий"</t>
  </si>
  <si>
    <t>0414000000</t>
  </si>
  <si>
    <t>0414001010</t>
  </si>
  <si>
    <t>Проведение спортивно-массовых мероприятий</t>
  </si>
  <si>
    <t>0414001020</t>
  </si>
  <si>
    <t>ЖИЛИЩНО-КОММУНАЛЬНОЕ ХОЗЯЙСТВО</t>
  </si>
  <si>
    <t>0510000000</t>
  </si>
  <si>
    <t>Капитальные вложения в объекты государственной (муниципальной) собственности</t>
  </si>
  <si>
    <t>Основное мероприятие "Ремонт автомобильных дорог муниципального значения в сельских населенных пунктах"</t>
  </si>
  <si>
    <t>0521001010</t>
  </si>
  <si>
    <t>Капитальный ремонт и ремонт автомобильных дорог муниципального значения (за счет дорожного фонда)</t>
  </si>
  <si>
    <t>Муниципальная программа "Развитие  культуры"</t>
  </si>
  <si>
    <t>Муниципальная программа "Социальная поддержка населения"</t>
  </si>
  <si>
    <t>Муниципальная программа "Развитие образования "</t>
  </si>
  <si>
    <t xml:space="preserve">Муниципальная программа "Эффективное  муниципальное  управление" </t>
  </si>
  <si>
    <t>Муниципальная программа "Программа конкретных дел муниципального образования "Зеленоградский городской округ"</t>
  </si>
  <si>
    <t>Основное мероприятие "Мероприятия по реализации программы конкретных дел"</t>
  </si>
  <si>
    <t>Мероприятия по реализации программы конкретных дел</t>
  </si>
  <si>
    <t>Осуществление ежемесячных платежей за капитальный ремонт муниципальных квартир</t>
  </si>
  <si>
    <t>Основное мероприятие "Благоустройство территории муниципального образования "Зеленоградский городской округ"</t>
  </si>
  <si>
    <t xml:space="preserve">Осуществление мероприятий по благоустройству территории муниципального образования </t>
  </si>
  <si>
    <t xml:space="preserve">Отдельные мероприятия </t>
  </si>
  <si>
    <t>Осуществление расходов за ливневые стоки</t>
  </si>
  <si>
    <t>Основное мероприятие "Озеленение территории муниципального образования "Зеленоградский городской округ"</t>
  </si>
  <si>
    <t xml:space="preserve">Осуществление мероприятий по озеленению территории муниципального образования </t>
  </si>
  <si>
    <t>Основное мероприятие "Содержание мунципального казенного учреждения "Зеленоградский городской округ" "Плантаже"</t>
  </si>
  <si>
    <t>Содержание мунципального казенного учреждения "Зеленоградский городской округ" "Плантаже"</t>
  </si>
  <si>
    <t>СЕЛЬСКОЕ ХОЗЯЙСТВО</t>
  </si>
  <si>
    <t>Муниципальная программа "Развитие сельского хозяйства на территории МО "Зеленоградский городской округ"</t>
  </si>
  <si>
    <t>0611000000</t>
  </si>
  <si>
    <t xml:space="preserve">Подпрограмма "Поддержка сельскохозяйственного производства" </t>
  </si>
  <si>
    <t xml:space="preserve">
Основное мероприятие "Государственная поддержка сельского хозяйства и регулирование рынков сельскохозяйственной продукции"</t>
  </si>
  <si>
    <t>0611076000</t>
  </si>
  <si>
    <t>06110R5410</t>
  </si>
  <si>
    <t>06110R5420</t>
  </si>
  <si>
    <t>06110R5430</t>
  </si>
  <si>
    <t>06110R5440</t>
  </si>
  <si>
    <t>0612000000</t>
  </si>
  <si>
    <t xml:space="preserve">Подпрограмма "Развитие сельских территорий" </t>
  </si>
  <si>
    <t xml:space="preserve">Основное мероприятие "Обеспечение устойчивого развития сельских территорий" </t>
  </si>
  <si>
    <t>06120L5670</t>
  </si>
  <si>
    <t>0613000000</t>
  </si>
  <si>
    <t>0613001010</t>
  </si>
  <si>
    <t>Основное мероприятие "Борьба с борщевиком Сосновского"</t>
  </si>
  <si>
    <t>Основное мероприятие "Содействие развитию молочного скотоводства 
в личных подсобных хозяйствах"</t>
  </si>
  <si>
    <t>Основное мероприятие "Обеспечение выполнения органами местного самоуправления переданных государственных полномочий"</t>
  </si>
  <si>
    <t>Основное мероприятие "Финансовое обеспечение исполнительного органа  муниципальной власти"</t>
  </si>
  <si>
    <t>МУНИЦИПАЛЬНОЕ УПРАВЛЕНИЕ</t>
  </si>
  <si>
    <t>0710000000</t>
  </si>
  <si>
    <t>0711001010</t>
  </si>
  <si>
    <t xml:space="preserve">Глава муниципального образования "Зеленоградский городской округ" </t>
  </si>
  <si>
    <t>Основное мероприятие "Осуществление переданных  полномочий Российской Федерации на государственную регистрацию актов гражданского состояния"</t>
  </si>
  <si>
    <t>0712059300</t>
  </si>
  <si>
    <t xml:space="preserve">Расходы на обеспечение функций муниципальных органов </t>
  </si>
  <si>
    <t>0713001010</t>
  </si>
  <si>
    <t>0714000000</t>
  </si>
  <si>
    <t>0713000000</t>
  </si>
  <si>
    <t>0714001010</t>
  </si>
  <si>
    <t>0712000000</t>
  </si>
  <si>
    <t>0715000000</t>
  </si>
  <si>
    <t>0715001010</t>
  </si>
  <si>
    <t>Отдельные мероприятия</t>
  </si>
  <si>
    <t>0720000000</t>
  </si>
  <si>
    <t>Основное мероприятие "Представительские и прочие расходы"</t>
  </si>
  <si>
    <t>Представительские и прочие расходы</t>
  </si>
  <si>
    <t>0721001010</t>
  </si>
  <si>
    <t>ЭФФЕКТИВНЫЕ ФИНАНСЫ</t>
  </si>
  <si>
    <t>0810000000</t>
  </si>
  <si>
    <t>РАЗВИТИЕ ГРАЖДАНСКОГО ОБЩЕСТВА</t>
  </si>
  <si>
    <t>0811000000</t>
  </si>
  <si>
    <t>0811001010</t>
  </si>
  <si>
    <t>0812000000</t>
  </si>
  <si>
    <t>0812001010</t>
  </si>
  <si>
    <t>БЕЗОПАСНОСТЬ</t>
  </si>
  <si>
    <t>Содержание оперативных дежурных ЕДДС городского округа</t>
  </si>
  <si>
    <t>0910000000</t>
  </si>
  <si>
    <t>0911000000</t>
  </si>
  <si>
    <t>0911001010</t>
  </si>
  <si>
    <t>Муниципальная программа "Модернизация экономики, поддержка конкуренции и улучшение инвестиционного климата"</t>
  </si>
  <si>
    <t>0912000000</t>
  </si>
  <si>
    <t>0912001010</t>
  </si>
  <si>
    <t>Основное мероприятие "Развитие транспортного обслуживания населения"</t>
  </si>
  <si>
    <t>Осуществление муниципальной поддержки юридическим лицам (индивидуальным предпринимателям), оказывающим услуги по перевозке пассажиров автомобильным транспортом общего пользования по социально-значимым маршрутам, являющихся убыточными</t>
  </si>
  <si>
    <t>Организация и проведение работ по паспортизации, технической инвентаризации объектов недвижимости</t>
  </si>
  <si>
    <t>Основное мероприятие "Организация и проведение работ по государственной кадастровой оценке объектов недвижимости. Определение границ муниципального образования "Зеленоградский городской округ"</t>
  </si>
  <si>
    <t>Организация работ по межеванию земельных участков</t>
  </si>
  <si>
    <t>Оценка земельных участков для реализации с аукциона</t>
  </si>
  <si>
    <t xml:space="preserve">Муниципальная программа "Развитие и поддержка малого и среднего предпринимательства в МО «Зеленоградский городской округ» </t>
  </si>
  <si>
    <t>Основное мероприятие "Повышение эффективности работы  организационных механизмов поддержки малого и среднего бизнеса"</t>
  </si>
  <si>
    <t>0214401010</t>
  </si>
  <si>
    <t>0214501010</t>
  </si>
  <si>
    <t>0311000000</t>
  </si>
  <si>
    <t>03110П1010</t>
  </si>
  <si>
    <t>03110П0000</t>
  </si>
  <si>
    <t>03110П1030</t>
  </si>
  <si>
    <t>03110П1020</t>
  </si>
  <si>
    <t>03110П1040</t>
  </si>
  <si>
    <t>0312000000</t>
  </si>
  <si>
    <t>03120П1010</t>
  </si>
  <si>
    <t>03120П1020</t>
  </si>
  <si>
    <t>0312101010</t>
  </si>
  <si>
    <t>0312201010</t>
  </si>
  <si>
    <t>0312370720</t>
  </si>
  <si>
    <t>0312470640</t>
  </si>
  <si>
    <t>0312570610</t>
  </si>
  <si>
    <t>0313000000</t>
  </si>
  <si>
    <t>0313170710</t>
  </si>
  <si>
    <t>0313270650</t>
  </si>
  <si>
    <t>0314000000</t>
  </si>
  <si>
    <t>0314101010</t>
  </si>
  <si>
    <t>0315000000</t>
  </si>
  <si>
    <t>0315101010</t>
  </si>
  <si>
    <t>0314170120</t>
  </si>
  <si>
    <t>0314100000</t>
  </si>
  <si>
    <t>0315100000</t>
  </si>
  <si>
    <t>0316000000</t>
  </si>
  <si>
    <t>0316100000</t>
  </si>
  <si>
    <t>0316101010</t>
  </si>
  <si>
    <t>0316270670</t>
  </si>
  <si>
    <t>Муниципальная программа "Обеспечение жильем молодых семей на территории муниципального образования "Зеленоградский городской округ"</t>
  </si>
  <si>
    <t>0321000000</t>
  </si>
  <si>
    <t>0321001010</t>
  </si>
  <si>
    <t>Непрограммное направление расходов</t>
  </si>
  <si>
    <t>Исполнение судебных актов по обращению взыскания на средства бюджета городского округа</t>
  </si>
  <si>
    <t>9920001010</t>
  </si>
  <si>
    <t>9930001010</t>
  </si>
  <si>
    <t>1010000000</t>
  </si>
  <si>
    <t>1011000000</t>
  </si>
  <si>
    <t>1011001010</t>
  </si>
  <si>
    <t>1012000000</t>
  </si>
  <si>
    <t>1012001010</t>
  </si>
  <si>
    <t>1020000000</t>
  </si>
  <si>
    <t>1021000000</t>
  </si>
  <si>
    <t>1021001010</t>
  </si>
  <si>
    <t>Муниципальная программа "Ремонт автомобильных дорог муниципального значения в сельских населенных пунктах в муниципальном образовании "Зеленоградский городской округ"</t>
  </si>
  <si>
    <t>0211001020</t>
  </si>
  <si>
    <t>0214200000</t>
  </si>
  <si>
    <t>0214300000</t>
  </si>
  <si>
    <t>0214400000</t>
  </si>
  <si>
    <t>0214500000</t>
  </si>
  <si>
    <t>03120П0000</t>
  </si>
  <si>
    <t>0312100000</t>
  </si>
  <si>
    <t>0312200000</t>
  </si>
  <si>
    <t>Мероприятия по обеспечению жильем молодых семей (местный бюджет)</t>
  </si>
  <si>
    <t>0521000000</t>
  </si>
  <si>
    <t>Основное мероприятие "Осуществление расходов за ливневые стоки"</t>
  </si>
  <si>
    <r>
      <t>Мероприятия по предоставлению социальных выплат на строительство (приобретение) жилья гражданам, проживающим в сельской местности, в том числе молодым семьям и молодым специалистам)</t>
    </r>
    <r>
      <rPr>
        <i/>
        <sz val="12"/>
        <rFont val="Times New Roman"/>
        <family val="1"/>
      </rPr>
      <t xml:space="preserve"> (местный бюджет)</t>
    </r>
  </si>
  <si>
    <t>ЭКОНОМИКА</t>
  </si>
  <si>
    <t>0214101010</t>
  </si>
  <si>
    <t>Модернизация автобусного парка муниципального образования на бесплатную перевозку обучающихся к месту учебы</t>
  </si>
  <si>
    <t>0214301010</t>
  </si>
  <si>
    <t>Основное мероприятие "Персонифицированное  дополнительное образование детей"</t>
  </si>
  <si>
    <t>0213001020</t>
  </si>
  <si>
    <t>Основное мероприятие "Финансовое обеспечение  охраны  объектов образования"</t>
  </si>
  <si>
    <t>Финансовое обеспечение  охраны  объектов образования</t>
  </si>
  <si>
    <t>0214601010</t>
  </si>
  <si>
    <t>0214600000</t>
  </si>
  <si>
    <t>0530000000</t>
  </si>
  <si>
    <t>0531000000</t>
  </si>
  <si>
    <t>0531001010</t>
  </si>
  <si>
    <t>0532100000</t>
  </si>
  <si>
    <t>0532101010</t>
  </si>
  <si>
    <t>0532400000</t>
  </si>
  <si>
    <t>0532401010</t>
  </si>
  <si>
    <t>0533000000</t>
  </si>
  <si>
    <t>0533001010</t>
  </si>
  <si>
    <t>0534000000</t>
  </si>
  <si>
    <t>0534001010</t>
  </si>
  <si>
    <t>0613001020</t>
  </si>
  <si>
    <t>0613001030</t>
  </si>
  <si>
    <t>0613070660</t>
  </si>
  <si>
    <t>1012001020</t>
  </si>
  <si>
    <t>1012001030</t>
  </si>
  <si>
    <t>9910000000</t>
  </si>
  <si>
    <t>9910001010</t>
  </si>
  <si>
    <t>Расходы на обеспечение деятельности (оказание услуг) муниципальных учреждений в области общегосударственного управления "Служба заказчика Зеленоградского городского округа"</t>
  </si>
  <si>
    <t>0112001000</t>
  </si>
  <si>
    <t>Основное мероприятие "Финансовое обеспечение казенного учреждения"</t>
  </si>
  <si>
    <t>Расходы на обеспечение деятельности (оказание услуг) муниципальных учреждений в области общегосударственного управления "Многофункциональный центр предоставления государственных и муниципальных услуг" (МФЦ)</t>
  </si>
  <si>
    <t xml:space="preserve">уточнение </t>
  </si>
  <si>
    <t xml:space="preserve">Выполнение других  общегосударственных задач </t>
  </si>
  <si>
    <t>0113001030</t>
  </si>
  <si>
    <t>Ремонт жилого фонда</t>
  </si>
  <si>
    <t>0531001020</t>
  </si>
  <si>
    <t>Основное мероприятие "Развитие коммунального хозяйства"</t>
  </si>
  <si>
    <t>0535000000</t>
  </si>
  <si>
    <t xml:space="preserve">Развитие коммунального хозяйства </t>
  </si>
  <si>
    <t>0535001010</t>
  </si>
  <si>
    <t>Основное мероприятие "Создание комфортной городской среды"</t>
  </si>
  <si>
    <t>Основное мероприятие "Исполнение безрегрессных гарантий"</t>
  </si>
  <si>
    <t>0537000000</t>
  </si>
  <si>
    <t>Муниципальная программа "Формирование современной городской среды муниципального образования "Зеленоградский городской округ"</t>
  </si>
  <si>
    <t>0540000000</t>
  </si>
  <si>
    <t>0541000000</t>
  </si>
  <si>
    <t>Размещение информационных материалов  с целью  информирования граждан  в вопросах социально-экономического развития  муниципального образования"</t>
  </si>
  <si>
    <t xml:space="preserve">Основное мероприятие "Обеспечение  функционирования единой системы вызовов  экстренной оперативной службы" </t>
  </si>
  <si>
    <t>Обеспечение поддержки юридических лиц, работающих в сфере малого и среднего бизнеса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</si>
  <si>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видов расходов классификации расходов бюджета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"Зеленоградский городской округ" на 2019 год</t>
  </si>
  <si>
    <t>01120S1050</t>
  </si>
  <si>
    <t>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</si>
  <si>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 </t>
  </si>
  <si>
    <t xml:space="preserve">Обеспечение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</t>
  </si>
  <si>
    <t>Обеспечение бесплатным питанием отдельных категорий обучающихся в муниципальных общеобразовательных организациях</t>
  </si>
  <si>
    <t>Обеспечение бесплатной перевозки обучающихся к муниципальным общеобразовательным учреждениям</t>
  </si>
  <si>
    <t>Модернизация автобусного парка муниципальных образований, осуществляющих бесплатную перевозку обучающихся к месту учебы</t>
  </si>
  <si>
    <t>02143S1280</t>
  </si>
  <si>
    <t xml:space="preserve">Организация работы комиссий  по делам несовершеннолетних и защите их прав  </t>
  </si>
  <si>
    <t>Обеспечение деятельности по организации и осуществлению опеки и попечительства в отношении несовершеннолетних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</si>
  <si>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</si>
  <si>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Социальное обслуживание граждан пожилого возраста и инвалидов</t>
  </si>
  <si>
    <t>Осуществление деятельности по опеке и попечительству в отношении совершеннолетних граждан</t>
  </si>
  <si>
    <t xml:space="preserve">Организация отдыха и оздоровления детей </t>
  </si>
  <si>
    <t>Организация и обеспечение отдыха детей, находящихся в трудной жизненной ситуации</t>
  </si>
  <si>
    <t>Обеспечение организации отдыха детей в каникулярное время, включая мероприятия по обеспечению безопасности их жизни и здоровья</t>
  </si>
  <si>
    <t>Обеспечение руководства в сфере социальной поддержки населения</t>
  </si>
  <si>
    <t>Обеспечение поддержки муниципальных образований в сфере культуры</t>
  </si>
  <si>
    <t>04140S1090</t>
  </si>
  <si>
    <t>Решение вопросов местного значения в сфере жилищно-коммунального хозяйства</t>
  </si>
  <si>
    <t>05210S1120</t>
  </si>
  <si>
    <t>Определение перечня должностных лиц, уполномоченных составлять протоколы об административных правонарушениях</t>
  </si>
  <si>
    <t>05323S1380</t>
  </si>
  <si>
    <t>Содержание морских пляжей в границах муниципальных образований Калининградской области</t>
  </si>
  <si>
    <t>Обеспечение мероприятий по организации теплоснабжения</t>
  </si>
  <si>
    <t>05370S1310</t>
  </si>
  <si>
    <t>Реализация проектов создания комфортной городской среды в малых городах - победителях Всероссийского конкурса лучших проектов создания комфортной городской среды</t>
  </si>
  <si>
    <t>054F2S1040</t>
  </si>
  <si>
    <t>Реализация программ формирования современной городской среды</t>
  </si>
  <si>
    <t>054F255550</t>
  </si>
  <si>
    <t>Государственная поддержка сельского хозяйства</t>
  </si>
  <si>
    <t>Оказание несвязанной поддержки сельскохозяйственным товаропроизводителям в области растениеводства</t>
  </si>
  <si>
    <t>Повышение продуктивности в молочном скотоводстве</t>
  </si>
  <si>
    <t>Содействие достижению целевых показателей региональных программ развития агропромышленного комплекса</t>
  </si>
  <si>
    <t>Обеспечение устойчивого развития сельских территорий (предоставление социальных выплат на строительство (приобретение) жилья гражданам, проживающим в сельской местности, в том числе молодым семьям и молодым специалистам)</t>
  </si>
  <si>
    <t>06120L5674</t>
  </si>
  <si>
    <t>Обеспечение деятельности органов управления в сфере сельского хозяйства</t>
  </si>
  <si>
    <t>Государственная регистрация актов гражданского состояния</t>
  </si>
  <si>
    <t>Поддержка муниципальных газет</t>
  </si>
  <si>
    <t>07150S1250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</si>
  <si>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</si>
  <si>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Доп ФК 500</t>
  </si>
  <si>
    <t>Финпомощь</t>
  </si>
  <si>
    <t>Местный бюджет</t>
  </si>
  <si>
    <t>Cоздание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</si>
  <si>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021P251590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</si>
  <si>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</si>
  <si>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021E151690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</si>
  <si>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</si>
  <si>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021E452100</t>
  </si>
  <si>
    <t>Предоставление питания отдельным категориям обучающихся в муниципальных общеобразовательных организациях</t>
  </si>
  <si>
    <t>Реализация мероприятий по обеспечению жильем молодых семей</t>
  </si>
  <si>
    <t>03210L4970</t>
  </si>
  <si>
    <t>0532170730</t>
  </si>
  <si>
    <t>Возмещение части затрат на уплату процентов по инвестиционным кредитам (займам) в агропромышленном комплексе</t>
  </si>
  <si>
    <t>06110R4330</t>
  </si>
  <si>
    <t>Возмещение части процентной ставки по инвестиционным кредитам (займам) в агропромышленном комплексе</t>
  </si>
  <si>
    <t>0211001000</t>
  </si>
  <si>
    <t>0212001000</t>
  </si>
  <si>
    <t>0213001000</t>
  </si>
  <si>
    <t>04140L5190</t>
  </si>
  <si>
    <t>Государственная поддержка отрасли культуры</t>
  </si>
  <si>
    <t>0613001000</t>
  </si>
  <si>
    <t>0711000000</t>
  </si>
  <si>
    <t>0111001000</t>
  </si>
  <si>
    <t>Основное мероприятие "Обеспечение деятельности главы администрации  муниципального образования "Зеленоградский городской округ"</t>
  </si>
  <si>
    <t>Глава администрации муниципального образования "Зеленоградский городской округ"</t>
  </si>
  <si>
    <t>0721051200</t>
  </si>
  <si>
    <t>Основное мероприятие "Финансирование расходов на участие в Ассоциации  муниципальных образований"</t>
  </si>
  <si>
    <t>Основное мероприятия "Организация работы комиссий  по делам несовершеннолетних и защите их прав "</t>
  </si>
  <si>
    <t>0312300000</t>
  </si>
  <si>
    <t>03141S1110</t>
  </si>
  <si>
    <t>0411001000</t>
  </si>
  <si>
    <t>0413001000</t>
  </si>
  <si>
    <t>0412001000</t>
  </si>
  <si>
    <t>Выполнение ремонтных работ на водопропускных объектах</t>
  </si>
  <si>
    <t>0535021910</t>
  </si>
  <si>
    <t>Осуществление капитальных вложений в объекты муниципальной собственности (Разработка проектной и рабочей документации по объекту "Реконструкция очистных сооружений в пос. Рыбачий Зеленоградского района, Калининградской области)</t>
  </si>
  <si>
    <t>05350S4000</t>
  </si>
  <si>
    <t>Основное мероприятие " Газификация объектов городского округа"</t>
  </si>
  <si>
    <t>Газификация объектов городского округа</t>
  </si>
  <si>
    <t>0536000000</t>
  </si>
  <si>
    <t>0536001010</t>
  </si>
  <si>
    <t>0613070000</t>
  </si>
  <si>
    <t>Организация участия в сельскохозяйственной выставке "Балтийское поле"</t>
  </si>
  <si>
    <t>Основное мероприятие "Организация участия в сельскохозяйственной выставке "Балтийское поле"</t>
  </si>
  <si>
    <t>0613002000</t>
  </si>
  <si>
    <t>0613002010</t>
  </si>
  <si>
    <r>
      <t xml:space="preserve">Приложение №9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к решению окружного Совета депутатов  
   муниципального образования "Зеленоградский городской округ"   
 от 19 декабря  2018 года №269 "О бюджете муниципального образования "Зеленоградский городской округ" на 2019 год  и  на плановый период  2020 и 2021 годов"  </t>
    </r>
  </si>
  <si>
    <t>от 19 декабря 2018 г.№</t>
  </si>
  <si>
    <r>
      <rPr>
        <b/>
        <sz val="10"/>
        <rFont val="Arial"/>
        <family val="2"/>
      </rPr>
      <t>Приложение №4</t>
    </r>
    <r>
      <rPr>
        <sz val="10"/>
        <rFont val="Arial"/>
        <family val="0"/>
      </rPr>
      <t xml:space="preserve">
   к решению окружного Совета депутатов  
   муниципального образования "Зеленоградский городской округ"   
"О внесениии изменений в решение окружного Совета   депутатов муниципального образования "Зеленоградский городской округ" от 19 декабря  2018 года №269 "О бюджете муниципального образования "Зеленоградский городской округ" на 2019 год  и  на плановый период  2020 и 2021 годов"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24 июня 2019 года № 309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</si>
</sst>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  <numFmt numFmtId="195" formatCode="000000"/>
  </numFmts>
  <fonts count="5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1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2"/>
      <color indexed="18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rgb="FF000000"/>
      <name val="Times New Roman"/>
      <family val="1"/>
    </font>
    <font>
      <sz val="10"/>
      <color theme="4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/>
    </xf>
    <xf numFmtId="0" fontId="51" fillId="33" borderId="10" xfId="0" applyFont="1" applyFill="1" applyBorder="1" applyAlignment="1">
      <alignment wrapText="1"/>
    </xf>
    <xf numFmtId="49" fontId="51" fillId="33" borderId="10" xfId="0" applyNumberFormat="1" applyFont="1" applyFill="1" applyBorder="1" applyAlignment="1">
      <alignment/>
    </xf>
    <xf numFmtId="0" fontId="51" fillId="0" borderId="10" xfId="0" applyFont="1" applyBorder="1" applyAlignment="1">
      <alignment wrapText="1"/>
    </xf>
    <xf numFmtId="49" fontId="52" fillId="0" borderId="10" xfId="0" applyNumberFormat="1" applyFont="1" applyBorder="1" applyAlignment="1">
      <alignment/>
    </xf>
    <xf numFmtId="0" fontId="52" fillId="0" borderId="10" xfId="0" applyFont="1" applyBorder="1" applyAlignment="1">
      <alignment wrapText="1"/>
    </xf>
    <xf numFmtId="49" fontId="53" fillId="0" borderId="10" xfId="0" applyNumberFormat="1" applyFont="1" applyBorder="1" applyAlignment="1">
      <alignment/>
    </xf>
    <xf numFmtId="49" fontId="51" fillId="0" borderId="10" xfId="0" applyNumberFormat="1" applyFont="1" applyBorder="1" applyAlignment="1">
      <alignment/>
    </xf>
    <xf numFmtId="0" fontId="53" fillId="0" borderId="10" xfId="0" applyFont="1" applyBorder="1" applyAlignment="1">
      <alignment wrapText="1"/>
    </xf>
    <xf numFmtId="0" fontId="54" fillId="0" borderId="0" xfId="0" applyFont="1" applyAlignment="1">
      <alignment wrapText="1"/>
    </xf>
    <xf numFmtId="49" fontId="2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49" fontId="6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0" fontId="2" fillId="20" borderId="10" xfId="0" applyFont="1" applyFill="1" applyBorder="1" applyAlignment="1">
      <alignment wrapText="1"/>
    </xf>
    <xf numFmtId="49" fontId="2" fillId="20" borderId="10" xfId="0" applyNumberFormat="1" applyFont="1" applyFill="1" applyBorder="1" applyAlignment="1">
      <alignment/>
    </xf>
    <xf numFmtId="0" fontId="6" fillId="20" borderId="10" xfId="0" applyFont="1" applyFill="1" applyBorder="1" applyAlignment="1">
      <alignment wrapText="1"/>
    </xf>
    <xf numFmtId="49" fontId="6" fillId="20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9" fillId="0" borderId="0" xfId="0" applyFont="1" applyAlignment="1">
      <alignment/>
    </xf>
    <xf numFmtId="0" fontId="55" fillId="33" borderId="0" xfId="0" applyFont="1" applyFill="1" applyAlignment="1">
      <alignment/>
    </xf>
    <xf numFmtId="49" fontId="7" fillId="0" borderId="10" xfId="0" applyNumberFormat="1" applyFont="1" applyBorder="1" applyAlignment="1">
      <alignment/>
    </xf>
    <xf numFmtId="0" fontId="8" fillId="23" borderId="10" xfId="0" applyFont="1" applyFill="1" applyBorder="1" applyAlignment="1">
      <alignment wrapText="1"/>
    </xf>
    <xf numFmtId="49" fontId="8" fillId="23" borderId="10" xfId="0" applyNumberFormat="1" applyFont="1" applyFill="1" applyBorder="1" applyAlignment="1">
      <alignment/>
    </xf>
    <xf numFmtId="193" fontId="8" fillId="23" borderId="10" xfId="0" applyNumberFormat="1" applyFont="1" applyFill="1" applyBorder="1" applyAlignment="1">
      <alignment horizontal="left" indent="1"/>
    </xf>
    <xf numFmtId="193" fontId="2" fillId="20" borderId="10" xfId="0" applyNumberFormat="1" applyFont="1" applyFill="1" applyBorder="1" applyAlignment="1">
      <alignment/>
    </xf>
    <xf numFmtId="193" fontId="1" fillId="0" borderId="10" xfId="0" applyNumberFormat="1" applyFont="1" applyBorder="1" applyAlignment="1">
      <alignment horizontal="center"/>
    </xf>
    <xf numFmtId="193" fontId="2" fillId="0" borderId="10" xfId="0" applyNumberFormat="1" applyFont="1" applyBorder="1" applyAlignment="1">
      <alignment/>
    </xf>
    <xf numFmtId="193" fontId="6" fillId="0" borderId="10" xfId="0" applyNumberFormat="1" applyFont="1" applyBorder="1" applyAlignment="1">
      <alignment/>
    </xf>
    <xf numFmtId="193" fontId="1" fillId="0" borderId="10" xfId="0" applyNumberFormat="1" applyFont="1" applyBorder="1" applyAlignment="1">
      <alignment/>
    </xf>
    <xf numFmtId="193" fontId="2" fillId="33" borderId="10" xfId="0" applyNumberFormat="1" applyFont="1" applyFill="1" applyBorder="1" applyAlignment="1">
      <alignment/>
    </xf>
    <xf numFmtId="193" fontId="51" fillId="33" borderId="10" xfId="0" applyNumberFormat="1" applyFont="1" applyFill="1" applyBorder="1" applyAlignment="1">
      <alignment/>
    </xf>
    <xf numFmtId="193" fontId="52" fillId="0" borderId="10" xfId="0" applyNumberFormat="1" applyFont="1" applyBorder="1" applyAlignment="1">
      <alignment/>
    </xf>
    <xf numFmtId="193" fontId="53" fillId="0" borderId="10" xfId="0" applyNumberFormat="1" applyFont="1" applyBorder="1" applyAlignment="1">
      <alignment/>
    </xf>
    <xf numFmtId="193" fontId="51" fillId="0" borderId="10" xfId="0" applyNumberFormat="1" applyFont="1" applyBorder="1" applyAlignment="1">
      <alignment/>
    </xf>
    <xf numFmtId="193" fontId="7" fillId="0" borderId="10" xfId="0" applyNumberFormat="1" applyFont="1" applyBorder="1" applyAlignment="1">
      <alignment/>
    </xf>
    <xf numFmtId="193" fontId="6" fillId="33" borderId="10" xfId="0" applyNumberFormat="1" applyFont="1" applyFill="1" applyBorder="1" applyAlignment="1">
      <alignment/>
    </xf>
    <xf numFmtId="193" fontId="1" fillId="33" borderId="10" xfId="0" applyNumberFormat="1" applyFont="1" applyFill="1" applyBorder="1" applyAlignment="1">
      <alignment/>
    </xf>
    <xf numFmtId="193" fontId="1" fillId="0" borderId="10" xfId="0" applyNumberFormat="1" applyFont="1" applyFill="1" applyBorder="1" applyAlignment="1">
      <alignment/>
    </xf>
    <xf numFmtId="193" fontId="6" fillId="0" borderId="10" xfId="0" applyNumberFormat="1" applyFont="1" applyFill="1" applyBorder="1" applyAlignment="1">
      <alignment/>
    </xf>
    <xf numFmtId="193" fontId="2" fillId="0" borderId="10" xfId="0" applyNumberFormat="1" applyFont="1" applyFill="1" applyBorder="1" applyAlignment="1">
      <alignment/>
    </xf>
    <xf numFmtId="193" fontId="6" fillId="20" borderId="10" xfId="0" applyNumberFormat="1" applyFont="1" applyFill="1" applyBorder="1" applyAlignment="1">
      <alignment/>
    </xf>
    <xf numFmtId="193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52" fillId="33" borderId="10" xfId="0" applyFont="1" applyFill="1" applyBorder="1" applyAlignment="1">
      <alignment wrapText="1"/>
    </xf>
    <xf numFmtId="49" fontId="53" fillId="33" borderId="10" xfId="0" applyNumberFormat="1" applyFont="1" applyFill="1" applyBorder="1" applyAlignment="1">
      <alignment/>
    </xf>
    <xf numFmtId="193" fontId="53" fillId="33" borderId="10" xfId="0" applyNumberFormat="1" applyFont="1" applyFill="1" applyBorder="1" applyAlignment="1">
      <alignment/>
    </xf>
    <xf numFmtId="49" fontId="52" fillId="33" borderId="10" xfId="0" applyNumberFormat="1" applyFont="1" applyFill="1" applyBorder="1" applyAlignment="1">
      <alignment/>
    </xf>
    <xf numFmtId="193" fontId="52" fillId="33" borderId="10" xfId="0" applyNumberFormat="1" applyFont="1" applyFill="1" applyBorder="1" applyAlignment="1">
      <alignment/>
    </xf>
    <xf numFmtId="0" fontId="53" fillId="33" borderId="10" xfId="0" applyFont="1" applyFill="1" applyBorder="1" applyAlignment="1">
      <alignment wrapText="1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2" fontId="1" fillId="0" borderId="10" xfId="0" applyNumberFormat="1" applyFont="1" applyBorder="1" applyAlignment="1">
      <alignment horizontal="center"/>
    </xf>
    <xf numFmtId="2" fontId="2" fillId="20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51" fillId="33" borderId="10" xfId="0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2" fontId="52" fillId="0" borderId="10" xfId="0" applyNumberFormat="1" applyFont="1" applyBorder="1" applyAlignment="1">
      <alignment/>
    </xf>
    <xf numFmtId="2" fontId="53" fillId="33" borderId="10" xfId="0" applyNumberFormat="1" applyFont="1" applyFill="1" applyBorder="1" applyAlignment="1">
      <alignment/>
    </xf>
    <xf numFmtId="2" fontId="51" fillId="0" borderId="10" xfId="0" applyNumberFormat="1" applyFont="1" applyBorder="1" applyAlignment="1">
      <alignment/>
    </xf>
    <xf numFmtId="2" fontId="53" fillId="0" borderId="10" xfId="0" applyNumberFormat="1" applyFont="1" applyBorder="1" applyAlignment="1">
      <alignment/>
    </xf>
    <xf numFmtId="2" fontId="52" fillId="33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6" fillId="20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8" fillId="23" borderId="10" xfId="0" applyNumberFormat="1" applyFont="1" applyFill="1" applyBorder="1" applyAlignment="1">
      <alignment horizontal="left" indent="1"/>
    </xf>
    <xf numFmtId="193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49" fontId="0" fillId="0" borderId="0" xfId="0" applyNumberFormat="1" applyFont="1" applyAlignment="1">
      <alignment wrapText="1"/>
    </xf>
    <xf numFmtId="193" fontId="0" fillId="0" borderId="0" xfId="0" applyNumberFormat="1" applyFont="1" applyAlignment="1">
      <alignment horizontal="right"/>
    </xf>
    <xf numFmtId="49" fontId="11" fillId="33" borderId="10" xfId="0" applyNumberFormat="1" applyFont="1" applyFill="1" applyBorder="1" applyAlignment="1">
      <alignment/>
    </xf>
    <xf numFmtId="193" fontId="9" fillId="0" borderId="0" xfId="0" applyNumberFormat="1" applyFont="1" applyAlignment="1">
      <alignment/>
    </xf>
    <xf numFmtId="0" fontId="12" fillId="0" borderId="0" xfId="0" applyFont="1" applyAlignment="1">
      <alignment/>
    </xf>
    <xf numFmtId="193" fontId="0" fillId="0" borderId="0" xfId="0" applyNumberFormat="1" applyFont="1" applyAlignment="1">
      <alignment/>
    </xf>
    <xf numFmtId="0" fontId="10" fillId="0" borderId="0" xfId="0" applyFont="1" applyAlignment="1">
      <alignment/>
    </xf>
    <xf numFmtId="193" fontId="1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49" fontId="0" fillId="0" borderId="11" xfId="0" applyNumberFormat="1" applyBorder="1" applyAlignment="1">
      <alignment horizontal="right"/>
    </xf>
    <xf numFmtId="49" fontId="1" fillId="0" borderId="12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193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195" fontId="10" fillId="0" borderId="0" xfId="0" applyNumberFormat="1" applyFont="1" applyAlignment="1">
      <alignment horizontal="right" wrapText="1"/>
    </xf>
    <xf numFmtId="195" fontId="0" fillId="0" borderId="0" xfId="0" applyNumberFormat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1"/>
  <sheetViews>
    <sheetView tabSelected="1" zoomScale="90" zoomScaleNormal="90" zoomScalePageLayoutView="0" workbookViewId="0" topLeftCell="A1">
      <selection activeCell="B1" sqref="B1:N1"/>
    </sheetView>
  </sheetViews>
  <sheetFormatPr defaultColWidth="9.140625" defaultRowHeight="12.75"/>
  <cols>
    <col min="1" max="1" width="46.7109375" style="0" customWidth="1"/>
    <col min="2" max="2" width="9.28125" style="1" hidden="1" customWidth="1"/>
    <col min="3" max="3" width="0.42578125" style="60" hidden="1" customWidth="1"/>
    <col min="4" max="4" width="18.00390625" style="60" hidden="1" customWidth="1"/>
    <col min="5" max="5" width="21.57421875" style="60" hidden="1" customWidth="1"/>
    <col min="6" max="6" width="17.140625" style="1" customWidth="1"/>
    <col min="7" max="7" width="9.00390625" style="1" customWidth="1"/>
    <col min="8" max="8" width="0.2890625" style="60" hidden="1" customWidth="1"/>
    <col min="9" max="9" width="19.28125" style="60" hidden="1" customWidth="1"/>
    <col min="10" max="10" width="19.00390625" style="60" hidden="1" customWidth="1"/>
    <col min="11" max="11" width="12.8515625" style="68" hidden="1" customWidth="1"/>
    <col min="12" max="12" width="20.8515625" style="60" hidden="1" customWidth="1"/>
    <col min="13" max="13" width="17.140625" style="60" hidden="1" customWidth="1"/>
    <col min="14" max="14" width="21.7109375" style="68" customWidth="1"/>
    <col min="15" max="15" width="0.9921875" style="0" customWidth="1"/>
  </cols>
  <sheetData>
    <row r="1" spans="2:14" ht="141.75" customHeight="1">
      <c r="B1" s="99" t="s">
        <v>430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7:14" ht="12.75">
      <c r="G2" s="107"/>
      <c r="H2" s="108"/>
      <c r="I2" s="108"/>
      <c r="J2" s="109"/>
      <c r="K2" s="109"/>
      <c r="L2" s="109"/>
      <c r="M2" s="109"/>
      <c r="N2" s="109"/>
    </row>
    <row r="3" spans="2:14" ht="12.75" customHeight="1">
      <c r="B3" s="110" t="s">
        <v>428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2:14" ht="12.75" customHeight="1"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spans="2:14" ht="12.75" customHeight="1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2:14" ht="12.75" customHeight="1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2:14" ht="12.75" customHeight="1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</row>
    <row r="8" spans="2:14" ht="34.5" customHeight="1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</row>
    <row r="9" spans="7:14" ht="12.75">
      <c r="G9" s="91"/>
      <c r="H9" s="89"/>
      <c r="I9" s="89"/>
      <c r="J9" s="89"/>
      <c r="K9" s="90"/>
      <c r="L9" s="89"/>
      <c r="M9" s="89"/>
      <c r="N9" s="90" t="s">
        <v>429</v>
      </c>
    </row>
    <row r="10" spans="1:14" ht="69.75" customHeight="1">
      <c r="A10" s="105" t="s">
        <v>339</v>
      </c>
      <c r="B10" s="105"/>
      <c r="C10" s="105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</row>
    <row r="11" spans="2:14" ht="12.75">
      <c r="B11" s="101"/>
      <c r="C11" s="101"/>
      <c r="D11"/>
      <c r="E11" s="61" t="s">
        <v>12</v>
      </c>
      <c r="G11" s="101"/>
      <c r="H11" s="101"/>
      <c r="I11"/>
      <c r="J11" s="92"/>
      <c r="K11" s="69"/>
      <c r="L11" s="92"/>
      <c r="M11" s="92"/>
      <c r="N11" s="69" t="s">
        <v>12</v>
      </c>
    </row>
    <row r="12" spans="1:14" ht="33" customHeight="1">
      <c r="A12" s="104" t="s">
        <v>0</v>
      </c>
      <c r="B12" s="102" t="s">
        <v>11</v>
      </c>
      <c r="C12" s="44" t="s">
        <v>1</v>
      </c>
      <c r="D12" s="44" t="s">
        <v>1</v>
      </c>
      <c r="E12" s="44" t="s">
        <v>1</v>
      </c>
      <c r="F12" s="102" t="s">
        <v>10</v>
      </c>
      <c r="G12" s="102" t="s">
        <v>11</v>
      </c>
      <c r="H12" s="44" t="s">
        <v>1</v>
      </c>
      <c r="I12" s="44" t="s">
        <v>1</v>
      </c>
      <c r="J12" s="44" t="s">
        <v>1</v>
      </c>
      <c r="K12" s="70" t="s">
        <v>381</v>
      </c>
      <c r="L12" s="44" t="s">
        <v>382</v>
      </c>
      <c r="M12" s="98" t="s">
        <v>383</v>
      </c>
      <c r="N12" s="70" t="s">
        <v>1</v>
      </c>
    </row>
    <row r="13" spans="1:14" ht="36.75" customHeight="1">
      <c r="A13" s="104"/>
      <c r="B13" s="103"/>
      <c r="C13" s="44" t="s">
        <v>54</v>
      </c>
      <c r="D13" s="44" t="s">
        <v>321</v>
      </c>
      <c r="E13" s="44" t="s">
        <v>54</v>
      </c>
      <c r="F13" s="103"/>
      <c r="G13" s="103"/>
      <c r="H13" s="44" t="s">
        <v>54</v>
      </c>
      <c r="I13" s="44" t="s">
        <v>321</v>
      </c>
      <c r="J13" s="44" t="s">
        <v>54</v>
      </c>
      <c r="K13" s="70"/>
      <c r="L13" s="44"/>
      <c r="M13" s="44"/>
      <c r="N13" s="70" t="s">
        <v>54</v>
      </c>
    </row>
    <row r="14" spans="1:15" ht="24" customHeight="1">
      <c r="A14" s="32" t="s">
        <v>189</v>
      </c>
      <c r="B14" s="33"/>
      <c r="C14" s="43">
        <f>C15</f>
        <v>90566.4</v>
      </c>
      <c r="D14" s="43">
        <f>D15</f>
        <v>2735.38</v>
      </c>
      <c r="E14" s="43">
        <f>E15</f>
        <v>93301.77999999998</v>
      </c>
      <c r="F14" s="33" t="s">
        <v>32</v>
      </c>
      <c r="G14" s="33"/>
      <c r="H14" s="43">
        <f aca="true" t="shared" si="0" ref="H14:N14">H15</f>
        <v>90566.4</v>
      </c>
      <c r="I14" s="43">
        <f t="shared" si="0"/>
        <v>2735.38</v>
      </c>
      <c r="J14" s="43">
        <f t="shared" si="0"/>
        <v>93301.77999999998</v>
      </c>
      <c r="K14" s="71">
        <f t="shared" si="0"/>
        <v>0</v>
      </c>
      <c r="L14" s="43">
        <f t="shared" si="0"/>
        <v>0</v>
      </c>
      <c r="M14" s="43">
        <f t="shared" si="0"/>
        <v>526</v>
      </c>
      <c r="N14" s="71">
        <f t="shared" si="0"/>
        <v>93827.77999999998</v>
      </c>
      <c r="O14" s="60">
        <f>N14-J14</f>
        <v>526</v>
      </c>
    </row>
    <row r="15" spans="1:14" s="36" customFormat="1" ht="30.75" customHeight="1">
      <c r="A15" s="13" t="s">
        <v>156</v>
      </c>
      <c r="B15" s="25"/>
      <c r="C15" s="48">
        <f>C16+C22+C36</f>
        <v>90566.4</v>
      </c>
      <c r="D15" s="48">
        <f>D16+D22+D36</f>
        <v>2735.38</v>
      </c>
      <c r="E15" s="48">
        <f>E16+E22+E36</f>
        <v>93301.77999999998</v>
      </c>
      <c r="F15" s="25" t="s">
        <v>57</v>
      </c>
      <c r="G15" s="25"/>
      <c r="H15" s="48">
        <f aca="true" t="shared" si="1" ref="H15:N15">H16+H22+H36</f>
        <v>90566.4</v>
      </c>
      <c r="I15" s="48">
        <f t="shared" si="1"/>
        <v>2735.38</v>
      </c>
      <c r="J15" s="48">
        <f t="shared" si="1"/>
        <v>93301.77999999998</v>
      </c>
      <c r="K15" s="72">
        <f t="shared" si="1"/>
        <v>0</v>
      </c>
      <c r="L15" s="48">
        <f t="shared" si="1"/>
        <v>0</v>
      </c>
      <c r="M15" s="48">
        <f t="shared" si="1"/>
        <v>526</v>
      </c>
      <c r="N15" s="72">
        <f t="shared" si="1"/>
        <v>93827.77999999998</v>
      </c>
    </row>
    <row r="16" spans="1:14" ht="36" customHeight="1">
      <c r="A16" s="13" t="s">
        <v>55</v>
      </c>
      <c r="B16" s="9"/>
      <c r="C16" s="45">
        <f aca="true" t="shared" si="2" ref="C16:E17">C17</f>
        <v>55999.6</v>
      </c>
      <c r="D16" s="45">
        <f t="shared" si="2"/>
        <v>1475.3</v>
      </c>
      <c r="E16" s="45">
        <f t="shared" si="2"/>
        <v>57474.899999999994</v>
      </c>
      <c r="F16" s="9" t="s">
        <v>104</v>
      </c>
      <c r="G16" s="9"/>
      <c r="H16" s="45">
        <f aca="true" t="shared" si="3" ref="H16:N17">H17</f>
        <v>55999.6</v>
      </c>
      <c r="I16" s="45">
        <f t="shared" si="3"/>
        <v>1475.3</v>
      </c>
      <c r="J16" s="45">
        <f>J17</f>
        <v>57474.899999999994</v>
      </c>
      <c r="K16" s="73">
        <f>K17</f>
        <v>0</v>
      </c>
      <c r="L16" s="45">
        <f>L17</f>
        <v>0</v>
      </c>
      <c r="M16" s="45">
        <f>M17</f>
        <v>499.99999999999994</v>
      </c>
      <c r="N16" s="73">
        <f>N17</f>
        <v>57974.899999999994</v>
      </c>
    </row>
    <row r="17" spans="1:14" ht="51.75" customHeight="1">
      <c r="A17" s="14" t="s">
        <v>63</v>
      </c>
      <c r="B17" s="15"/>
      <c r="C17" s="46">
        <f t="shared" si="2"/>
        <v>55999.6</v>
      </c>
      <c r="D17" s="46">
        <f t="shared" si="2"/>
        <v>1475.3</v>
      </c>
      <c r="E17" s="46">
        <f t="shared" si="2"/>
        <v>57474.899999999994</v>
      </c>
      <c r="F17" s="15" t="s">
        <v>404</v>
      </c>
      <c r="G17" s="15"/>
      <c r="H17" s="46">
        <f t="shared" si="3"/>
        <v>55999.6</v>
      </c>
      <c r="I17" s="46">
        <f t="shared" si="3"/>
        <v>1475.3</v>
      </c>
      <c r="J17" s="46">
        <f t="shared" si="3"/>
        <v>57474.899999999994</v>
      </c>
      <c r="K17" s="74">
        <f t="shared" si="3"/>
        <v>0</v>
      </c>
      <c r="L17" s="46">
        <f t="shared" si="3"/>
        <v>0</v>
      </c>
      <c r="M17" s="46">
        <f t="shared" si="3"/>
        <v>499.99999999999994</v>
      </c>
      <c r="N17" s="74">
        <f t="shared" si="3"/>
        <v>57974.899999999994</v>
      </c>
    </row>
    <row r="18" spans="1:14" ht="37.5" customHeight="1">
      <c r="A18" s="4" t="s">
        <v>56</v>
      </c>
      <c r="B18" s="5"/>
      <c r="C18" s="47">
        <f>C19+C20+C21</f>
        <v>55999.6</v>
      </c>
      <c r="D18" s="47">
        <f>D19+D20+D21</f>
        <v>1475.3</v>
      </c>
      <c r="E18" s="47">
        <f>E19+E20+E21</f>
        <v>57474.899999999994</v>
      </c>
      <c r="F18" s="5" t="s">
        <v>105</v>
      </c>
      <c r="G18" s="5"/>
      <c r="H18" s="47">
        <f aca="true" t="shared" si="4" ref="H18:N18">H19+H20+H21</f>
        <v>55999.6</v>
      </c>
      <c r="I18" s="47">
        <f t="shared" si="4"/>
        <v>1475.3</v>
      </c>
      <c r="J18" s="47">
        <f t="shared" si="4"/>
        <v>57474.899999999994</v>
      </c>
      <c r="K18" s="75">
        <f t="shared" si="4"/>
        <v>0</v>
      </c>
      <c r="L18" s="47">
        <f t="shared" si="4"/>
        <v>0</v>
      </c>
      <c r="M18" s="47">
        <f t="shared" si="4"/>
        <v>499.99999999999994</v>
      </c>
      <c r="N18" s="75">
        <f t="shared" si="4"/>
        <v>57974.899999999994</v>
      </c>
    </row>
    <row r="19" spans="1:14" ht="100.5" customHeight="1">
      <c r="A19" s="4" t="s">
        <v>14</v>
      </c>
      <c r="B19" s="5" t="s">
        <v>15</v>
      </c>
      <c r="C19" s="47">
        <f>39886.7+12198</f>
        <v>52084.7</v>
      </c>
      <c r="D19" s="47"/>
      <c r="E19" s="47">
        <f>C19+D19</f>
        <v>52084.7</v>
      </c>
      <c r="F19" s="5" t="s">
        <v>105</v>
      </c>
      <c r="G19" s="5" t="s">
        <v>15</v>
      </c>
      <c r="H19" s="47">
        <f>39886.7+12198</f>
        <v>52084.7</v>
      </c>
      <c r="I19" s="47"/>
      <c r="J19" s="47">
        <f>H19+I19</f>
        <v>52084.7</v>
      </c>
      <c r="K19" s="75"/>
      <c r="L19" s="47"/>
      <c r="M19" s="47">
        <v>-47</v>
      </c>
      <c r="N19" s="75">
        <f>L19+M19+K19+J19</f>
        <v>52037.7</v>
      </c>
    </row>
    <row r="20" spans="1:14" ht="36.75" customHeight="1">
      <c r="A20" s="4" t="s">
        <v>16</v>
      </c>
      <c r="B20" s="5" t="s">
        <v>17</v>
      </c>
      <c r="C20" s="47">
        <v>3644.9</v>
      </c>
      <c r="D20" s="47">
        <v>1475.3</v>
      </c>
      <c r="E20" s="47">
        <f>C20+D20</f>
        <v>5120.2</v>
      </c>
      <c r="F20" s="5" t="s">
        <v>105</v>
      </c>
      <c r="G20" s="5" t="s">
        <v>17</v>
      </c>
      <c r="H20" s="47">
        <v>3644.9</v>
      </c>
      <c r="I20" s="47">
        <v>1475.3</v>
      </c>
      <c r="J20" s="47">
        <f>H20+I20</f>
        <v>5120.2</v>
      </c>
      <c r="K20" s="75"/>
      <c r="L20" s="47"/>
      <c r="M20" s="47">
        <f>44.3+500</f>
        <v>544.3</v>
      </c>
      <c r="N20" s="75">
        <f>L20+M20+K20+J20</f>
        <v>5664.5</v>
      </c>
    </row>
    <row r="21" spans="1:14" ht="23.25" customHeight="1">
      <c r="A21" s="4" t="s">
        <v>59</v>
      </c>
      <c r="B21" s="5" t="s">
        <v>19</v>
      </c>
      <c r="C21" s="47">
        <v>270</v>
      </c>
      <c r="D21" s="47"/>
      <c r="E21" s="47">
        <f>C21+D21</f>
        <v>270</v>
      </c>
      <c r="F21" s="5" t="s">
        <v>105</v>
      </c>
      <c r="G21" s="5" t="s">
        <v>19</v>
      </c>
      <c r="H21" s="47">
        <v>270</v>
      </c>
      <c r="I21" s="47"/>
      <c r="J21" s="47">
        <f>H21+I21</f>
        <v>270</v>
      </c>
      <c r="K21" s="75"/>
      <c r="L21" s="47"/>
      <c r="M21" s="47">
        <v>2.7</v>
      </c>
      <c r="N21" s="75">
        <f>L21+M21+K21+J21</f>
        <v>272.7</v>
      </c>
    </row>
    <row r="22" spans="1:14" ht="52.5" customHeight="1">
      <c r="A22" s="10" t="s">
        <v>58</v>
      </c>
      <c r="B22" s="9"/>
      <c r="C22" s="45">
        <f>C23+C28+C32</f>
        <v>32776.799999999996</v>
      </c>
      <c r="D22" s="45">
        <f>D23+D28+D32</f>
        <v>0</v>
      </c>
      <c r="E22" s="45">
        <f>E23</f>
        <v>32776.799999999996</v>
      </c>
      <c r="F22" s="9" t="s">
        <v>106</v>
      </c>
      <c r="G22" s="9"/>
      <c r="H22" s="45">
        <f>H23+H28+H32</f>
        <v>32776.799999999996</v>
      </c>
      <c r="I22" s="45">
        <f>I23+I28+I32</f>
        <v>0</v>
      </c>
      <c r="J22" s="45">
        <f>J23</f>
        <v>32776.799999999996</v>
      </c>
      <c r="K22" s="73">
        <f>K23</f>
        <v>0</v>
      </c>
      <c r="L22" s="45">
        <f>L23</f>
        <v>0</v>
      </c>
      <c r="M22" s="45">
        <f>M23</f>
        <v>0</v>
      </c>
      <c r="N22" s="73">
        <f>N23</f>
        <v>32776.799999999996</v>
      </c>
    </row>
    <row r="23" spans="1:14" ht="37.5" customHeight="1">
      <c r="A23" s="14" t="s">
        <v>319</v>
      </c>
      <c r="B23" s="15"/>
      <c r="C23" s="46">
        <f>C24</f>
        <v>21226.699999999997</v>
      </c>
      <c r="D23" s="46">
        <f>D24</f>
        <v>0</v>
      </c>
      <c r="E23" s="46">
        <f>E24+E28+E32</f>
        <v>32776.799999999996</v>
      </c>
      <c r="F23" s="15" t="s">
        <v>318</v>
      </c>
      <c r="G23" s="15"/>
      <c r="H23" s="46">
        <f>H24</f>
        <v>21226.699999999997</v>
      </c>
      <c r="I23" s="46">
        <f>I24</f>
        <v>0</v>
      </c>
      <c r="J23" s="46">
        <f>J24+J28+J32</f>
        <v>32776.799999999996</v>
      </c>
      <c r="K23" s="74">
        <f>K24+K28+K32</f>
        <v>0</v>
      </c>
      <c r="L23" s="46">
        <f>L24+L28+L32</f>
        <v>0</v>
      </c>
      <c r="M23" s="46">
        <f>M24+M28+M32</f>
        <v>0</v>
      </c>
      <c r="N23" s="74">
        <f>N24+N28+N32</f>
        <v>32776.799999999996</v>
      </c>
    </row>
    <row r="24" spans="1:14" ht="106.5" customHeight="1">
      <c r="A24" s="14" t="s">
        <v>317</v>
      </c>
      <c r="B24" s="15"/>
      <c r="C24" s="46">
        <f>C25+C26+C27</f>
        <v>21226.699999999997</v>
      </c>
      <c r="D24" s="46">
        <f>D25+D26+D27</f>
        <v>0</v>
      </c>
      <c r="E24" s="46">
        <f>E25+E26+E27</f>
        <v>21226.699999999997</v>
      </c>
      <c r="F24" s="15" t="s">
        <v>107</v>
      </c>
      <c r="G24" s="15"/>
      <c r="H24" s="46">
        <f aca="true" t="shared" si="5" ref="H24:N24">H25+H26+H27</f>
        <v>21226.699999999997</v>
      </c>
      <c r="I24" s="46">
        <f t="shared" si="5"/>
        <v>0</v>
      </c>
      <c r="J24" s="46">
        <f t="shared" si="5"/>
        <v>21226.699999999997</v>
      </c>
      <c r="K24" s="74">
        <f t="shared" si="5"/>
        <v>0</v>
      </c>
      <c r="L24" s="46">
        <f t="shared" si="5"/>
        <v>0</v>
      </c>
      <c r="M24" s="46">
        <f t="shared" si="5"/>
        <v>0</v>
      </c>
      <c r="N24" s="74">
        <f t="shared" si="5"/>
        <v>21226.699999999997</v>
      </c>
    </row>
    <row r="25" spans="1:14" ht="97.5" customHeight="1">
      <c r="A25" s="4" t="s">
        <v>61</v>
      </c>
      <c r="B25" s="5" t="s">
        <v>15</v>
      </c>
      <c r="C25" s="47">
        <f>12808.3+3868.1</f>
        <v>16676.399999999998</v>
      </c>
      <c r="D25" s="47"/>
      <c r="E25" s="47">
        <f aca="true" t="shared" si="6" ref="E25:E34">C25+D25</f>
        <v>16676.399999999998</v>
      </c>
      <c r="F25" s="5" t="s">
        <v>107</v>
      </c>
      <c r="G25" s="5" t="s">
        <v>15</v>
      </c>
      <c r="H25" s="47">
        <f>12808.3+3868.1</f>
        <v>16676.399999999998</v>
      </c>
      <c r="I25" s="47"/>
      <c r="J25" s="47">
        <f>H25+I25</f>
        <v>16676.399999999998</v>
      </c>
      <c r="K25" s="75"/>
      <c r="L25" s="47"/>
      <c r="M25" s="47"/>
      <c r="N25" s="75">
        <f>L25+M25+K25+J25</f>
        <v>16676.399999999998</v>
      </c>
    </row>
    <row r="26" spans="1:14" ht="36.75" customHeight="1">
      <c r="A26" s="4" t="s">
        <v>16</v>
      </c>
      <c r="B26" s="5" t="s">
        <v>17</v>
      </c>
      <c r="C26" s="47">
        <v>4525.3</v>
      </c>
      <c r="D26" s="47"/>
      <c r="E26" s="47">
        <f t="shared" si="6"/>
        <v>4525.3</v>
      </c>
      <c r="F26" s="5" t="s">
        <v>107</v>
      </c>
      <c r="G26" s="5" t="s">
        <v>17</v>
      </c>
      <c r="H26" s="47">
        <v>4525.3</v>
      </c>
      <c r="I26" s="47"/>
      <c r="J26" s="47">
        <f>H26+I26</f>
        <v>4525.3</v>
      </c>
      <c r="K26" s="75"/>
      <c r="L26" s="47"/>
      <c r="M26" s="47">
        <v>-109.43</v>
      </c>
      <c r="N26" s="75">
        <f>L26+M26+K26+J26</f>
        <v>4415.87</v>
      </c>
    </row>
    <row r="27" spans="1:14" ht="22.5" customHeight="1">
      <c r="A27" s="4" t="s">
        <v>59</v>
      </c>
      <c r="B27" s="5" t="s">
        <v>19</v>
      </c>
      <c r="C27" s="47">
        <v>25</v>
      </c>
      <c r="D27" s="47"/>
      <c r="E27" s="47">
        <f t="shared" si="6"/>
        <v>25</v>
      </c>
      <c r="F27" s="5" t="s">
        <v>107</v>
      </c>
      <c r="G27" s="5" t="s">
        <v>19</v>
      </c>
      <c r="H27" s="47">
        <v>25</v>
      </c>
      <c r="I27" s="47"/>
      <c r="J27" s="47">
        <f>H27+I27</f>
        <v>25</v>
      </c>
      <c r="K27" s="75"/>
      <c r="L27" s="47"/>
      <c r="M27" s="47">
        <v>109.43</v>
      </c>
      <c r="N27" s="75">
        <f>L27+M27+K27+J27</f>
        <v>134.43</v>
      </c>
    </row>
    <row r="28" spans="1:14" ht="117" customHeight="1">
      <c r="A28" s="14" t="s">
        <v>320</v>
      </c>
      <c r="B28" s="15"/>
      <c r="C28" s="46">
        <f>C29+C30+C31</f>
        <v>6490.099999999999</v>
      </c>
      <c r="D28" s="46">
        <f>D29+D30+D31</f>
        <v>0</v>
      </c>
      <c r="E28" s="46">
        <f>E29+E30+E31</f>
        <v>6490.099999999999</v>
      </c>
      <c r="F28" s="15" t="s">
        <v>108</v>
      </c>
      <c r="G28" s="15"/>
      <c r="H28" s="46">
        <f aca="true" t="shared" si="7" ref="H28:N28">H29+H30+H31</f>
        <v>6490.099999999999</v>
      </c>
      <c r="I28" s="46">
        <f t="shared" si="7"/>
        <v>0</v>
      </c>
      <c r="J28" s="46">
        <f t="shared" si="7"/>
        <v>6490.099999999999</v>
      </c>
      <c r="K28" s="74">
        <f t="shared" si="7"/>
        <v>0</v>
      </c>
      <c r="L28" s="46">
        <f t="shared" si="7"/>
        <v>0</v>
      </c>
      <c r="M28" s="46">
        <f t="shared" si="7"/>
        <v>-6490.099999999999</v>
      </c>
      <c r="N28" s="74">
        <f t="shared" si="7"/>
        <v>0</v>
      </c>
    </row>
    <row r="29" spans="1:14" ht="96" customHeight="1">
      <c r="A29" s="4" t="s">
        <v>60</v>
      </c>
      <c r="B29" s="5" t="s">
        <v>15</v>
      </c>
      <c r="C29" s="47">
        <v>5449.4</v>
      </c>
      <c r="D29" s="47"/>
      <c r="E29" s="47">
        <f t="shared" si="6"/>
        <v>5449.4</v>
      </c>
      <c r="F29" s="5" t="s">
        <v>108</v>
      </c>
      <c r="G29" s="5" t="s">
        <v>15</v>
      </c>
      <c r="H29" s="47">
        <v>5449.4</v>
      </c>
      <c r="I29" s="47"/>
      <c r="J29" s="47">
        <f>H29+I29</f>
        <v>5449.4</v>
      </c>
      <c r="K29" s="75"/>
      <c r="L29" s="47"/>
      <c r="M29" s="47">
        <v>-5449.4</v>
      </c>
      <c r="N29" s="75">
        <f>K29+L29+M29+J29</f>
        <v>0</v>
      </c>
    </row>
    <row r="30" spans="1:14" ht="35.25" customHeight="1">
      <c r="A30" s="4" t="s">
        <v>16</v>
      </c>
      <c r="B30" s="5" t="s">
        <v>17</v>
      </c>
      <c r="C30" s="47">
        <v>1040.7</v>
      </c>
      <c r="D30" s="47"/>
      <c r="E30" s="47">
        <f t="shared" si="6"/>
        <v>1040.7</v>
      </c>
      <c r="F30" s="5" t="s">
        <v>108</v>
      </c>
      <c r="G30" s="5" t="s">
        <v>17</v>
      </c>
      <c r="H30" s="47">
        <v>1040.7</v>
      </c>
      <c r="I30" s="47"/>
      <c r="J30" s="47">
        <f>H30+I30</f>
        <v>1040.7</v>
      </c>
      <c r="K30" s="75"/>
      <c r="L30" s="47"/>
      <c r="M30" s="47">
        <v>-1040.7</v>
      </c>
      <c r="N30" s="75">
        <f>K30+L30+M30+J30</f>
        <v>0</v>
      </c>
    </row>
    <row r="31" spans="1:14" ht="20.25" customHeight="1">
      <c r="A31" s="4" t="s">
        <v>59</v>
      </c>
      <c r="B31" s="5" t="s">
        <v>19</v>
      </c>
      <c r="C31" s="47">
        <v>0</v>
      </c>
      <c r="D31" s="47"/>
      <c r="E31" s="47">
        <f t="shared" si="6"/>
        <v>0</v>
      </c>
      <c r="F31" s="5" t="s">
        <v>108</v>
      </c>
      <c r="G31" s="5" t="s">
        <v>19</v>
      </c>
      <c r="H31" s="47">
        <v>0</v>
      </c>
      <c r="I31" s="47"/>
      <c r="J31" s="47">
        <f>H31+I31</f>
        <v>0</v>
      </c>
      <c r="K31" s="75"/>
      <c r="L31" s="47"/>
      <c r="M31" s="47"/>
      <c r="N31" s="75">
        <f>K31+L31+M31+J31</f>
        <v>0</v>
      </c>
    </row>
    <row r="32" spans="1:14" ht="95.25" customHeight="1">
      <c r="A32" s="30" t="s">
        <v>341</v>
      </c>
      <c r="B32" s="31"/>
      <c r="C32" s="54">
        <f>C33+C34</f>
        <v>5060</v>
      </c>
      <c r="D32" s="54">
        <f>D33+D34</f>
        <v>0</v>
      </c>
      <c r="E32" s="54">
        <f>E33+E34</f>
        <v>5060</v>
      </c>
      <c r="F32" s="31" t="s">
        <v>340</v>
      </c>
      <c r="G32" s="31"/>
      <c r="H32" s="54">
        <f>H33+H34</f>
        <v>5060</v>
      </c>
      <c r="I32" s="54">
        <f>I33+I34</f>
        <v>0</v>
      </c>
      <c r="J32" s="54">
        <f>J33+J34</f>
        <v>5060</v>
      </c>
      <c r="K32" s="77">
        <f>K33+K34</f>
        <v>0</v>
      </c>
      <c r="L32" s="54">
        <f>L33+L34</f>
        <v>0</v>
      </c>
      <c r="M32" s="54">
        <f>M33+M34+M35</f>
        <v>6490.099999999999</v>
      </c>
      <c r="N32" s="77">
        <f>N33+N34+N35</f>
        <v>11550.099999999999</v>
      </c>
    </row>
    <row r="33" spans="1:14" ht="100.5" customHeight="1">
      <c r="A33" s="4" t="s">
        <v>61</v>
      </c>
      <c r="B33" s="5" t="s">
        <v>15</v>
      </c>
      <c r="C33" s="47">
        <v>4110.9</v>
      </c>
      <c r="D33" s="47"/>
      <c r="E33" s="47">
        <f t="shared" si="6"/>
        <v>4110.9</v>
      </c>
      <c r="F33" s="5" t="s">
        <v>340</v>
      </c>
      <c r="G33" s="5" t="s">
        <v>15</v>
      </c>
      <c r="H33" s="47">
        <v>4110.9</v>
      </c>
      <c r="I33" s="47"/>
      <c r="J33" s="47">
        <f>H33+I33</f>
        <v>4110.9</v>
      </c>
      <c r="K33" s="75"/>
      <c r="L33" s="47"/>
      <c r="M33" s="47">
        <v>5824.86</v>
      </c>
      <c r="N33" s="75">
        <f>J33+K33+L33+M33</f>
        <v>9935.759999999998</v>
      </c>
    </row>
    <row r="34" spans="1:14" ht="43.5" customHeight="1">
      <c r="A34" s="4" t="s">
        <v>16</v>
      </c>
      <c r="B34" s="5" t="s">
        <v>17</v>
      </c>
      <c r="C34" s="47">
        <v>949.1</v>
      </c>
      <c r="D34" s="47"/>
      <c r="E34" s="47">
        <f t="shared" si="6"/>
        <v>949.1</v>
      </c>
      <c r="F34" s="5" t="s">
        <v>340</v>
      </c>
      <c r="G34" s="5" t="s">
        <v>17</v>
      </c>
      <c r="H34" s="47">
        <v>949.1</v>
      </c>
      <c r="I34" s="47"/>
      <c r="J34" s="47">
        <f>H34+I34</f>
        <v>949.1</v>
      </c>
      <c r="K34" s="75"/>
      <c r="L34" s="47"/>
      <c r="M34" s="47">
        <v>635.24</v>
      </c>
      <c r="N34" s="75">
        <f>J34+K34+L34+M34</f>
        <v>1584.3400000000001</v>
      </c>
    </row>
    <row r="35" spans="1:14" ht="22.5" customHeight="1">
      <c r="A35" s="4" t="s">
        <v>59</v>
      </c>
      <c r="B35" s="5"/>
      <c r="C35" s="47"/>
      <c r="D35" s="47"/>
      <c r="E35" s="47"/>
      <c r="F35" s="5" t="s">
        <v>340</v>
      </c>
      <c r="G35" s="5" t="s">
        <v>19</v>
      </c>
      <c r="H35" s="47"/>
      <c r="I35" s="47"/>
      <c r="J35" s="47"/>
      <c r="K35" s="75"/>
      <c r="L35" s="47"/>
      <c r="M35" s="47">
        <v>30</v>
      </c>
      <c r="N35" s="75">
        <f>M35</f>
        <v>30</v>
      </c>
    </row>
    <row r="36" spans="1:14" ht="33" customHeight="1">
      <c r="A36" s="10" t="s">
        <v>62</v>
      </c>
      <c r="B36" s="9"/>
      <c r="C36" s="45">
        <f>C37+C41+C43</f>
        <v>1790</v>
      </c>
      <c r="D36" s="45">
        <f>D37+D41+D43</f>
        <v>1260.08</v>
      </c>
      <c r="E36" s="45">
        <f>E37+E41+E43</f>
        <v>3050.08</v>
      </c>
      <c r="F36" s="9" t="s">
        <v>109</v>
      </c>
      <c r="G36" s="9"/>
      <c r="H36" s="45">
        <f aca="true" t="shared" si="8" ref="H36:N36">H37+H41+H43</f>
        <v>1790</v>
      </c>
      <c r="I36" s="45">
        <f t="shared" si="8"/>
        <v>1260.08</v>
      </c>
      <c r="J36" s="45">
        <f t="shared" si="8"/>
        <v>3050.08</v>
      </c>
      <c r="K36" s="73">
        <f t="shared" si="8"/>
        <v>0</v>
      </c>
      <c r="L36" s="45">
        <f t="shared" si="8"/>
        <v>0</v>
      </c>
      <c r="M36" s="45">
        <f t="shared" si="8"/>
        <v>26</v>
      </c>
      <c r="N36" s="73">
        <f t="shared" si="8"/>
        <v>3076.08</v>
      </c>
    </row>
    <row r="37" spans="1:14" s="36" customFormat="1" ht="74.25" customHeight="1">
      <c r="A37" s="30" t="s">
        <v>405</v>
      </c>
      <c r="B37" s="31"/>
      <c r="C37" s="54">
        <f>C39</f>
        <v>1690</v>
      </c>
      <c r="D37" s="54">
        <f>D39</f>
        <v>0</v>
      </c>
      <c r="E37" s="54">
        <f>E39</f>
        <v>1690</v>
      </c>
      <c r="F37" s="31" t="s">
        <v>110</v>
      </c>
      <c r="G37" s="31"/>
      <c r="H37" s="54">
        <f>H39</f>
        <v>1690</v>
      </c>
      <c r="I37" s="54">
        <f>I39</f>
        <v>0</v>
      </c>
      <c r="J37" s="54">
        <f>J38</f>
        <v>1690</v>
      </c>
      <c r="K37" s="54">
        <f>K38</f>
        <v>0</v>
      </c>
      <c r="L37" s="54">
        <f>L38</f>
        <v>0</v>
      </c>
      <c r="M37" s="54">
        <f>M38</f>
        <v>0</v>
      </c>
      <c r="N37" s="77">
        <f>N38</f>
        <v>1690</v>
      </c>
    </row>
    <row r="38" spans="1:14" s="26" customFormat="1" ht="51.75" customHeight="1">
      <c r="A38" s="28" t="s">
        <v>406</v>
      </c>
      <c r="B38" s="29"/>
      <c r="C38" s="55"/>
      <c r="D38" s="55"/>
      <c r="E38" s="55"/>
      <c r="F38" s="29" t="s">
        <v>110</v>
      </c>
      <c r="G38" s="29"/>
      <c r="H38" s="55"/>
      <c r="I38" s="55"/>
      <c r="J38" s="55">
        <f>J39</f>
        <v>1690</v>
      </c>
      <c r="K38" s="87"/>
      <c r="L38" s="55"/>
      <c r="M38" s="55"/>
      <c r="N38" s="87">
        <f>N39</f>
        <v>1690</v>
      </c>
    </row>
    <row r="39" spans="1:14" ht="95.25" customHeight="1">
      <c r="A39" s="4" t="s">
        <v>61</v>
      </c>
      <c r="B39" s="5" t="s">
        <v>15</v>
      </c>
      <c r="C39" s="47">
        <v>1690</v>
      </c>
      <c r="D39" s="47"/>
      <c r="E39" s="47">
        <f>C39+D39</f>
        <v>1690</v>
      </c>
      <c r="F39" s="5" t="s">
        <v>110</v>
      </c>
      <c r="G39" s="5" t="s">
        <v>15</v>
      </c>
      <c r="H39" s="47">
        <v>1690</v>
      </c>
      <c r="I39" s="47"/>
      <c r="J39" s="47">
        <f>H39+I39</f>
        <v>1690</v>
      </c>
      <c r="K39" s="75"/>
      <c r="L39" s="47"/>
      <c r="M39" s="47"/>
      <c r="N39" s="75">
        <f>J39+K39+L39+M39</f>
        <v>1690</v>
      </c>
    </row>
    <row r="40" spans="1:14" ht="48" customHeight="1">
      <c r="A40" s="14" t="s">
        <v>408</v>
      </c>
      <c r="B40" s="15"/>
      <c r="C40" s="46"/>
      <c r="D40" s="46"/>
      <c r="E40" s="46"/>
      <c r="F40" s="15" t="s">
        <v>111</v>
      </c>
      <c r="G40" s="15"/>
      <c r="H40" s="46"/>
      <c r="I40" s="46"/>
      <c r="J40" s="46">
        <f>J41</f>
        <v>100</v>
      </c>
      <c r="K40" s="46">
        <f>K41</f>
        <v>0</v>
      </c>
      <c r="L40" s="46">
        <f>L41</f>
        <v>0</v>
      </c>
      <c r="M40" s="46">
        <f>M41</f>
        <v>0</v>
      </c>
      <c r="N40" s="74">
        <f>N41</f>
        <v>100</v>
      </c>
    </row>
    <row r="41" spans="1:14" s="2" customFormat="1" ht="48" customHeight="1">
      <c r="A41" s="4" t="s">
        <v>4</v>
      </c>
      <c r="B41" s="5"/>
      <c r="C41" s="47">
        <f>C42</f>
        <v>100</v>
      </c>
      <c r="D41" s="47">
        <f>D42</f>
        <v>0</v>
      </c>
      <c r="E41" s="47">
        <f>E42</f>
        <v>100</v>
      </c>
      <c r="F41" s="5" t="s">
        <v>111</v>
      </c>
      <c r="G41" s="5"/>
      <c r="H41" s="47">
        <f aca="true" t="shared" si="9" ref="H41:N41">H42</f>
        <v>100</v>
      </c>
      <c r="I41" s="47">
        <f t="shared" si="9"/>
        <v>0</v>
      </c>
      <c r="J41" s="47">
        <f t="shared" si="9"/>
        <v>100</v>
      </c>
      <c r="K41" s="75">
        <f t="shared" si="9"/>
        <v>0</v>
      </c>
      <c r="L41" s="47">
        <f t="shared" si="9"/>
        <v>0</v>
      </c>
      <c r="M41" s="47">
        <f t="shared" si="9"/>
        <v>0</v>
      </c>
      <c r="N41" s="75">
        <f t="shared" si="9"/>
        <v>100</v>
      </c>
    </row>
    <row r="42" spans="1:14" ht="36" customHeight="1">
      <c r="A42" s="4" t="s">
        <v>16</v>
      </c>
      <c r="B42" s="5" t="s">
        <v>17</v>
      </c>
      <c r="C42" s="47">
        <v>100</v>
      </c>
      <c r="D42" s="47"/>
      <c r="E42" s="47">
        <f>C42+D42</f>
        <v>100</v>
      </c>
      <c r="F42" s="5" t="s">
        <v>111</v>
      </c>
      <c r="G42" s="5" t="s">
        <v>17</v>
      </c>
      <c r="H42" s="47">
        <v>100</v>
      </c>
      <c r="I42" s="47"/>
      <c r="J42" s="47">
        <f>H42+I42</f>
        <v>100</v>
      </c>
      <c r="K42" s="75"/>
      <c r="L42" s="47"/>
      <c r="M42" s="47"/>
      <c r="N42" s="75">
        <f>J42+K42+L42+M42</f>
        <v>100</v>
      </c>
    </row>
    <row r="43" spans="1:14" ht="36" customHeight="1">
      <c r="A43" s="14" t="s">
        <v>322</v>
      </c>
      <c r="B43" s="15"/>
      <c r="C43" s="46"/>
      <c r="D43" s="46">
        <f>D44</f>
        <v>1260.08</v>
      </c>
      <c r="E43" s="46">
        <f>C43+D43</f>
        <v>1260.08</v>
      </c>
      <c r="F43" s="15" t="s">
        <v>323</v>
      </c>
      <c r="G43" s="15"/>
      <c r="H43" s="46"/>
      <c r="I43" s="46">
        <f aca="true" t="shared" si="10" ref="I43:N43">I44</f>
        <v>1260.08</v>
      </c>
      <c r="J43" s="46">
        <f t="shared" si="10"/>
        <v>1260.08</v>
      </c>
      <c r="K43" s="74">
        <f t="shared" si="10"/>
        <v>0</v>
      </c>
      <c r="L43" s="46">
        <f t="shared" si="10"/>
        <v>0</v>
      </c>
      <c r="M43" s="46">
        <f t="shared" si="10"/>
        <v>26</v>
      </c>
      <c r="N43" s="74">
        <f t="shared" si="10"/>
        <v>1286.08</v>
      </c>
    </row>
    <row r="44" spans="1:14" ht="36" customHeight="1">
      <c r="A44" s="4" t="s">
        <v>16</v>
      </c>
      <c r="B44" s="5" t="s">
        <v>17</v>
      </c>
      <c r="C44" s="47"/>
      <c r="D44" s="47">
        <v>1260.08</v>
      </c>
      <c r="E44" s="47">
        <f>C44+D44</f>
        <v>1260.08</v>
      </c>
      <c r="F44" s="5" t="s">
        <v>323</v>
      </c>
      <c r="G44" s="5" t="s">
        <v>17</v>
      </c>
      <c r="H44" s="47"/>
      <c r="I44" s="47">
        <v>1260.08</v>
      </c>
      <c r="J44" s="47">
        <f>H44+I44</f>
        <v>1260.08</v>
      </c>
      <c r="K44" s="75"/>
      <c r="L44" s="47"/>
      <c r="M44" s="47">
        <v>26</v>
      </c>
      <c r="N44" s="75">
        <f>J44+M44+K44</f>
        <v>1286.08</v>
      </c>
    </row>
    <row r="45" spans="1:15" ht="24.75" customHeight="1">
      <c r="A45" s="32" t="s">
        <v>112</v>
      </c>
      <c r="B45" s="33"/>
      <c r="C45" s="43">
        <f>C46</f>
        <v>423950.82</v>
      </c>
      <c r="D45" s="43" t="e">
        <f>D46</f>
        <v>#REF!</v>
      </c>
      <c r="E45" s="43" t="e">
        <f>E46</f>
        <v>#REF!</v>
      </c>
      <c r="F45" s="33" t="s">
        <v>21</v>
      </c>
      <c r="G45" s="33"/>
      <c r="H45" s="43">
        <f aca="true" t="shared" si="11" ref="H45:N45">H46</f>
        <v>423950.82</v>
      </c>
      <c r="I45" s="43" t="e">
        <f t="shared" si="11"/>
        <v>#REF!</v>
      </c>
      <c r="J45" s="43">
        <f t="shared" si="11"/>
        <v>430470.09</v>
      </c>
      <c r="K45" s="71">
        <f>K46</f>
        <v>18.16</v>
      </c>
      <c r="L45" s="43">
        <f t="shared" si="11"/>
        <v>114721.01999999999</v>
      </c>
      <c r="M45" s="43">
        <f t="shared" si="11"/>
        <v>26000</v>
      </c>
      <c r="N45" s="71">
        <f t="shared" si="11"/>
        <v>571209.2699999999</v>
      </c>
      <c r="O45" s="60">
        <f>N45-J45</f>
        <v>140739.17999999988</v>
      </c>
    </row>
    <row r="46" spans="1:14" s="38" customFormat="1" ht="38.25" customHeight="1">
      <c r="A46" s="13" t="s">
        <v>155</v>
      </c>
      <c r="B46" s="25"/>
      <c r="C46" s="48">
        <f>C47+C58+C69+C77</f>
        <v>423950.82</v>
      </c>
      <c r="D46" s="48" t="e">
        <f>D47+D58+D69+D77</f>
        <v>#REF!</v>
      </c>
      <c r="E46" s="48" t="e">
        <f>E47+E58+E69+E77</f>
        <v>#REF!</v>
      </c>
      <c r="F46" s="25" t="s">
        <v>113</v>
      </c>
      <c r="G46" s="25"/>
      <c r="H46" s="48">
        <f aca="true" t="shared" si="12" ref="H46:N46">H47+H58+H69+H77</f>
        <v>423950.82</v>
      </c>
      <c r="I46" s="48" t="e">
        <f t="shared" si="12"/>
        <v>#REF!</v>
      </c>
      <c r="J46" s="48">
        <f t="shared" si="12"/>
        <v>430470.09</v>
      </c>
      <c r="K46" s="72">
        <f t="shared" si="12"/>
        <v>18.16</v>
      </c>
      <c r="L46" s="48">
        <f t="shared" si="12"/>
        <v>114721.01999999999</v>
      </c>
      <c r="M46" s="48">
        <f t="shared" si="12"/>
        <v>26000</v>
      </c>
      <c r="N46" s="72">
        <f t="shared" si="12"/>
        <v>571209.2699999999</v>
      </c>
    </row>
    <row r="47" spans="1:14" ht="41.25" customHeight="1">
      <c r="A47" s="16" t="s">
        <v>64</v>
      </c>
      <c r="B47" s="17"/>
      <c r="C47" s="49">
        <f>C48+C52+C54</f>
        <v>148888.86000000002</v>
      </c>
      <c r="D47" s="49" t="e">
        <f>D48+D52+D54</f>
        <v>#REF!</v>
      </c>
      <c r="E47" s="49" t="e">
        <f>E48+E52+E54</f>
        <v>#REF!</v>
      </c>
      <c r="F47" s="17" t="s">
        <v>114</v>
      </c>
      <c r="G47" s="17"/>
      <c r="H47" s="49">
        <f>H48+H52+H54</f>
        <v>148888.86000000002</v>
      </c>
      <c r="I47" s="49" t="e">
        <f>I48+I52+I54</f>
        <v>#REF!</v>
      </c>
      <c r="J47" s="49">
        <f>J48+J52+J54+J56</f>
        <v>150360.06</v>
      </c>
      <c r="K47" s="49">
        <f>K48+K52+K54+K56</f>
        <v>18.16</v>
      </c>
      <c r="L47" s="49">
        <f>L48+L52+L54+L56</f>
        <v>110766.98</v>
      </c>
      <c r="M47" s="49">
        <f>M48+M52+M54+M56</f>
        <v>26000</v>
      </c>
      <c r="N47" s="76">
        <f>N48+N52+N54+N56</f>
        <v>287145.19999999995</v>
      </c>
    </row>
    <row r="48" spans="1:14" ht="81.75" customHeight="1">
      <c r="A48" s="14" t="s">
        <v>65</v>
      </c>
      <c r="B48" s="15"/>
      <c r="C48" s="46">
        <f>C49</f>
        <v>55064.4</v>
      </c>
      <c r="D48" s="46" t="e">
        <f>D49</f>
        <v>#REF!</v>
      </c>
      <c r="E48" s="46" t="e">
        <f>E49</f>
        <v>#REF!</v>
      </c>
      <c r="F48" s="31" t="s">
        <v>397</v>
      </c>
      <c r="G48" s="15"/>
      <c r="H48" s="46">
        <f aca="true" t="shared" si="13" ref="H48:M48">H49</f>
        <v>55064.4</v>
      </c>
      <c r="I48" s="46" t="e">
        <f t="shared" si="13"/>
        <v>#REF!</v>
      </c>
      <c r="J48" s="46">
        <f t="shared" si="13"/>
        <v>56535.6</v>
      </c>
      <c r="K48" s="74">
        <f t="shared" si="13"/>
        <v>18.16</v>
      </c>
      <c r="L48" s="46">
        <f t="shared" si="13"/>
        <v>0</v>
      </c>
      <c r="M48" s="46">
        <f t="shared" si="13"/>
        <v>0</v>
      </c>
      <c r="N48" s="74">
        <f>N49</f>
        <v>56553.76</v>
      </c>
    </row>
    <row r="49" spans="1:14" ht="57" customHeight="1">
      <c r="A49" s="4" t="s">
        <v>72</v>
      </c>
      <c r="B49" s="5"/>
      <c r="C49" s="47">
        <f>C51</f>
        <v>55064.4</v>
      </c>
      <c r="D49" s="47" t="e">
        <f>D51+#REF!</f>
        <v>#REF!</v>
      </c>
      <c r="E49" s="47" t="e">
        <f>E51+#REF!</f>
        <v>#REF!</v>
      </c>
      <c r="F49" s="5" t="s">
        <v>115</v>
      </c>
      <c r="G49" s="5"/>
      <c r="H49" s="47">
        <f>H51</f>
        <v>55064.4</v>
      </c>
      <c r="I49" s="47" t="e">
        <f>I51+#REF!</f>
        <v>#REF!</v>
      </c>
      <c r="J49" s="47">
        <f>J50+J51</f>
        <v>56535.6</v>
      </c>
      <c r="K49" s="75">
        <f>K50+K51</f>
        <v>18.16</v>
      </c>
      <c r="L49" s="47">
        <f>L50+L51</f>
        <v>0</v>
      </c>
      <c r="M49" s="47">
        <f>M50+M51</f>
        <v>0</v>
      </c>
      <c r="N49" s="75">
        <f>N50+N51</f>
        <v>56553.76</v>
      </c>
    </row>
    <row r="50" spans="1:14" ht="48.75" customHeight="1">
      <c r="A50" s="4" t="s">
        <v>16</v>
      </c>
      <c r="B50" s="5" t="s">
        <v>17</v>
      </c>
      <c r="C50" s="47"/>
      <c r="D50" s="47">
        <v>1471.2</v>
      </c>
      <c r="E50" s="47">
        <f>C50+D50</f>
        <v>1471.2</v>
      </c>
      <c r="F50" s="5" t="s">
        <v>115</v>
      </c>
      <c r="G50" s="5" t="s">
        <v>17</v>
      </c>
      <c r="H50" s="47"/>
      <c r="I50" s="47">
        <v>1471.2</v>
      </c>
      <c r="J50" s="47">
        <f>H50+I50</f>
        <v>1471.2</v>
      </c>
      <c r="K50" s="75">
        <v>18.16</v>
      </c>
      <c r="L50" s="47"/>
      <c r="M50" s="47"/>
      <c r="N50" s="75">
        <f>J50+K50+L50+M50</f>
        <v>1489.3600000000001</v>
      </c>
    </row>
    <row r="51" spans="1:14" ht="54" customHeight="1">
      <c r="A51" s="4" t="s">
        <v>71</v>
      </c>
      <c r="B51" s="5" t="s">
        <v>13</v>
      </c>
      <c r="C51" s="47">
        <f>53708.9+1355.5</f>
        <v>55064.4</v>
      </c>
      <c r="D51" s="47"/>
      <c r="E51" s="47">
        <f>C51+D51</f>
        <v>55064.4</v>
      </c>
      <c r="F51" s="5" t="s">
        <v>115</v>
      </c>
      <c r="G51" s="5" t="s">
        <v>13</v>
      </c>
      <c r="H51" s="47">
        <f>53708.9+1355.5</f>
        <v>55064.4</v>
      </c>
      <c r="I51" s="47"/>
      <c r="J51" s="47">
        <f>H51+I51</f>
        <v>55064.4</v>
      </c>
      <c r="K51" s="75"/>
      <c r="L51" s="47"/>
      <c r="M51" s="47"/>
      <c r="N51" s="75">
        <f>J51+K51+L51+M51</f>
        <v>55064.4</v>
      </c>
    </row>
    <row r="52" spans="1:14" ht="82.5" customHeight="1" hidden="1">
      <c r="A52" s="30" t="s">
        <v>98</v>
      </c>
      <c r="B52" s="15"/>
      <c r="C52" s="46">
        <f>C53</f>
        <v>0</v>
      </c>
      <c r="D52" s="46">
        <f>D53</f>
        <v>0</v>
      </c>
      <c r="E52" s="47">
        <f>C52+D52</f>
        <v>0</v>
      </c>
      <c r="F52" s="15" t="s">
        <v>277</v>
      </c>
      <c r="G52" s="15"/>
      <c r="H52" s="46">
        <f>H53</f>
        <v>0</v>
      </c>
      <c r="I52" s="46">
        <f>I53</f>
        <v>0</v>
      </c>
      <c r="J52" s="47">
        <f>H52+I52</f>
        <v>0</v>
      </c>
      <c r="K52" s="75"/>
      <c r="L52" s="47"/>
      <c r="M52" s="47"/>
      <c r="N52" s="75">
        <f>J52+K52+L52+M52</f>
        <v>0</v>
      </c>
    </row>
    <row r="53" spans="1:14" ht="45.75" customHeight="1" hidden="1">
      <c r="A53" s="4" t="s">
        <v>71</v>
      </c>
      <c r="B53" s="5" t="s">
        <v>13</v>
      </c>
      <c r="C53" s="47">
        <v>0</v>
      </c>
      <c r="D53" s="47">
        <v>0</v>
      </c>
      <c r="E53" s="47">
        <f>C53+D53</f>
        <v>0</v>
      </c>
      <c r="F53" s="5" t="s">
        <v>277</v>
      </c>
      <c r="G53" s="5" t="s">
        <v>13</v>
      </c>
      <c r="H53" s="47">
        <v>0</v>
      </c>
      <c r="I53" s="47">
        <v>0</v>
      </c>
      <c r="J53" s="47">
        <f>H53+I53</f>
        <v>0</v>
      </c>
      <c r="K53" s="75"/>
      <c r="L53" s="47"/>
      <c r="M53" s="47"/>
      <c r="N53" s="75">
        <f>J53+K53+L53+M53</f>
        <v>0</v>
      </c>
    </row>
    <row r="54" spans="1:14" ht="98.25" customHeight="1">
      <c r="A54" s="30" t="s">
        <v>342</v>
      </c>
      <c r="B54" s="31"/>
      <c r="C54" s="54">
        <f>C55</f>
        <v>93824.46</v>
      </c>
      <c r="D54" s="54">
        <f>D55</f>
        <v>0</v>
      </c>
      <c r="E54" s="54">
        <f>E55</f>
        <v>93824.46</v>
      </c>
      <c r="F54" s="31" t="s">
        <v>116</v>
      </c>
      <c r="G54" s="31"/>
      <c r="H54" s="54">
        <f aca="true" t="shared" si="14" ref="H54:N54">H55</f>
        <v>93824.46</v>
      </c>
      <c r="I54" s="54">
        <f t="shared" si="14"/>
        <v>0</v>
      </c>
      <c r="J54" s="54">
        <f t="shared" si="14"/>
        <v>93824.46</v>
      </c>
      <c r="K54" s="77">
        <f t="shared" si="14"/>
        <v>0</v>
      </c>
      <c r="L54" s="54">
        <f t="shared" si="14"/>
        <v>0</v>
      </c>
      <c r="M54" s="54">
        <f t="shared" si="14"/>
        <v>0</v>
      </c>
      <c r="N54" s="77">
        <f t="shared" si="14"/>
        <v>93824.46</v>
      </c>
    </row>
    <row r="55" spans="1:14" ht="54.75" customHeight="1">
      <c r="A55" s="4" t="s">
        <v>71</v>
      </c>
      <c r="B55" s="5" t="s">
        <v>13</v>
      </c>
      <c r="C55" s="47">
        <v>93824.46</v>
      </c>
      <c r="D55" s="47"/>
      <c r="E55" s="47">
        <f>C55+D55</f>
        <v>93824.46</v>
      </c>
      <c r="F55" s="5" t="s">
        <v>116</v>
      </c>
      <c r="G55" s="5" t="s">
        <v>13</v>
      </c>
      <c r="H55" s="47">
        <v>93824.46</v>
      </c>
      <c r="I55" s="47"/>
      <c r="J55" s="47">
        <f>H55+I55</f>
        <v>93824.46</v>
      </c>
      <c r="K55" s="75"/>
      <c r="L55" s="47"/>
      <c r="M55" s="47"/>
      <c r="N55" s="75">
        <f>J55+K55+L55+M55</f>
        <v>93824.46</v>
      </c>
    </row>
    <row r="56" spans="1:14" ht="95.25" customHeight="1">
      <c r="A56" s="14" t="s">
        <v>384</v>
      </c>
      <c r="B56" s="15"/>
      <c r="C56" s="46"/>
      <c r="D56" s="46"/>
      <c r="E56" s="46"/>
      <c r="F56" s="15" t="s">
        <v>385</v>
      </c>
      <c r="G56" s="15"/>
      <c r="H56" s="46"/>
      <c r="I56" s="46"/>
      <c r="J56" s="46"/>
      <c r="K56" s="74"/>
      <c r="L56" s="46">
        <f>L57</f>
        <v>110766.98</v>
      </c>
      <c r="M56" s="46">
        <f>M57</f>
        <v>26000</v>
      </c>
      <c r="N56" s="74">
        <f>N57</f>
        <v>136766.97999999998</v>
      </c>
    </row>
    <row r="57" spans="1:14" s="2" customFormat="1" ht="53.25" customHeight="1">
      <c r="A57" s="4" t="s">
        <v>149</v>
      </c>
      <c r="B57" s="5"/>
      <c r="C57" s="47"/>
      <c r="D57" s="47"/>
      <c r="E57" s="47"/>
      <c r="F57" s="5" t="s">
        <v>385</v>
      </c>
      <c r="G57" s="5" t="s">
        <v>49</v>
      </c>
      <c r="H57" s="47"/>
      <c r="I57" s="47"/>
      <c r="J57" s="47"/>
      <c r="K57" s="75"/>
      <c r="L57" s="47">
        <v>110766.98</v>
      </c>
      <c r="M57" s="47">
        <v>26000</v>
      </c>
      <c r="N57" s="75">
        <f>K57+L57+M57</f>
        <v>136766.97999999998</v>
      </c>
    </row>
    <row r="58" spans="1:14" ht="51.75" customHeight="1">
      <c r="A58" s="10" t="s">
        <v>66</v>
      </c>
      <c r="B58" s="9"/>
      <c r="C58" s="45">
        <f>C59+C63</f>
        <v>205395.91999999998</v>
      </c>
      <c r="D58" s="45" t="e">
        <f>D59+D63</f>
        <v>#REF!</v>
      </c>
      <c r="E58" s="45" t="e">
        <f>E59+E63</f>
        <v>#REF!</v>
      </c>
      <c r="F58" s="9" t="s">
        <v>117</v>
      </c>
      <c r="G58" s="9"/>
      <c r="H58" s="45">
        <f>H59+H63</f>
        <v>205395.91999999998</v>
      </c>
      <c r="I58" s="45" t="e">
        <f>I59+I63</f>
        <v>#REF!</v>
      </c>
      <c r="J58" s="45">
        <f>J59+J63</f>
        <v>205264.08</v>
      </c>
      <c r="K58" s="73">
        <f>K59+K63</f>
        <v>0</v>
      </c>
      <c r="L58" s="45">
        <f>L59+L63+L65+L67</f>
        <v>3954.04</v>
      </c>
      <c r="M58" s="45">
        <f>M59+M63+M65+M67</f>
        <v>-0.03</v>
      </c>
      <c r="N58" s="73">
        <f>N59+N63+N65+N67</f>
        <v>209218.09</v>
      </c>
    </row>
    <row r="59" spans="1:14" ht="72" customHeight="1">
      <c r="A59" s="20" t="s">
        <v>67</v>
      </c>
      <c r="B59" s="19"/>
      <c r="C59" s="50">
        <f>C60</f>
        <v>65381.4</v>
      </c>
      <c r="D59" s="50" t="e">
        <f>D60</f>
        <v>#REF!</v>
      </c>
      <c r="E59" s="50" t="e">
        <f>E60</f>
        <v>#REF!</v>
      </c>
      <c r="F59" s="65" t="s">
        <v>398</v>
      </c>
      <c r="G59" s="19"/>
      <c r="H59" s="50">
        <f aca="true" t="shared" si="15" ref="H59:N59">H60</f>
        <v>65381.4</v>
      </c>
      <c r="I59" s="50" t="e">
        <f t="shared" si="15"/>
        <v>#REF!</v>
      </c>
      <c r="J59" s="50">
        <f t="shared" si="15"/>
        <v>65249.56</v>
      </c>
      <c r="K59" s="78">
        <f t="shared" si="15"/>
        <v>0</v>
      </c>
      <c r="L59" s="50">
        <f t="shared" si="15"/>
        <v>0</v>
      </c>
      <c r="M59" s="50">
        <f t="shared" si="15"/>
        <v>-0.03</v>
      </c>
      <c r="N59" s="78">
        <f t="shared" si="15"/>
        <v>65249.53</v>
      </c>
    </row>
    <row r="60" spans="1:14" ht="75" customHeight="1">
      <c r="A60" s="4" t="s">
        <v>73</v>
      </c>
      <c r="B60" s="5"/>
      <c r="C60" s="47">
        <f>C62</f>
        <v>65381.4</v>
      </c>
      <c r="D60" s="47" t="e">
        <f>D62+#REF!</f>
        <v>#REF!</v>
      </c>
      <c r="E60" s="47" t="e">
        <f>E62+#REF!</f>
        <v>#REF!</v>
      </c>
      <c r="F60" s="5" t="s">
        <v>118</v>
      </c>
      <c r="G60" s="5"/>
      <c r="H60" s="47">
        <f>H62</f>
        <v>65381.4</v>
      </c>
      <c r="I60" s="47" t="e">
        <f>I62+#REF!</f>
        <v>#REF!</v>
      </c>
      <c r="J60" s="47">
        <f>J61+J62</f>
        <v>65249.56</v>
      </c>
      <c r="K60" s="75">
        <f>K61+K62</f>
        <v>0</v>
      </c>
      <c r="L60" s="47">
        <f>L61+L62</f>
        <v>0</v>
      </c>
      <c r="M60" s="47">
        <f>M61+M62</f>
        <v>-0.03</v>
      </c>
      <c r="N60" s="75">
        <f>N61+N62</f>
        <v>65249.53</v>
      </c>
    </row>
    <row r="61" spans="1:14" ht="42" customHeight="1">
      <c r="A61" s="4" t="s">
        <v>16</v>
      </c>
      <c r="B61" s="5" t="s">
        <v>17</v>
      </c>
      <c r="C61" s="47"/>
      <c r="D61" s="47">
        <v>83.89</v>
      </c>
      <c r="E61" s="47">
        <f>C61+D61</f>
        <v>83.89</v>
      </c>
      <c r="F61" s="5" t="s">
        <v>118</v>
      </c>
      <c r="G61" s="5" t="s">
        <v>17</v>
      </c>
      <c r="H61" s="47"/>
      <c r="I61" s="47">
        <v>83.89</v>
      </c>
      <c r="J61" s="47">
        <f>H61+I61</f>
        <v>83.89</v>
      </c>
      <c r="K61" s="75"/>
      <c r="L61" s="47"/>
      <c r="M61" s="47"/>
      <c r="N61" s="75">
        <f>J61+K61+M61</f>
        <v>83.89</v>
      </c>
    </row>
    <row r="62" spans="1:14" ht="60.75" customHeight="1">
      <c r="A62" s="4" t="s">
        <v>71</v>
      </c>
      <c r="B62" s="5" t="s">
        <v>13</v>
      </c>
      <c r="C62" s="47">
        <v>65381.4</v>
      </c>
      <c r="D62" s="47">
        <f>-215.73</f>
        <v>-215.73</v>
      </c>
      <c r="E62" s="47">
        <f>C62+D62</f>
        <v>65165.67</v>
      </c>
      <c r="F62" s="5" t="s">
        <v>118</v>
      </c>
      <c r="G62" s="5" t="s">
        <v>13</v>
      </c>
      <c r="H62" s="47">
        <v>65381.4</v>
      </c>
      <c r="I62" s="47">
        <f>-215.73</f>
        <v>-215.73</v>
      </c>
      <c r="J62" s="47">
        <f>H62+I62</f>
        <v>65165.67</v>
      </c>
      <c r="K62" s="75"/>
      <c r="L62" s="47"/>
      <c r="M62" s="47">
        <v>-0.03</v>
      </c>
      <c r="N62" s="75">
        <f>J62+K62+M62</f>
        <v>65165.64</v>
      </c>
    </row>
    <row r="63" spans="1:14" ht="162.75" customHeight="1">
      <c r="A63" s="62" t="s">
        <v>343</v>
      </c>
      <c r="B63" s="63"/>
      <c r="C63" s="64">
        <f>C64</f>
        <v>140014.52</v>
      </c>
      <c r="D63" s="64">
        <f>D64</f>
        <v>0</v>
      </c>
      <c r="E63" s="64">
        <f>E64</f>
        <v>140014.52</v>
      </c>
      <c r="F63" s="63" t="s">
        <v>119</v>
      </c>
      <c r="G63" s="63"/>
      <c r="H63" s="64">
        <f aca="true" t="shared" si="16" ref="H63:N63">H64</f>
        <v>140014.52</v>
      </c>
      <c r="I63" s="64">
        <f t="shared" si="16"/>
        <v>0</v>
      </c>
      <c r="J63" s="64">
        <f t="shared" si="16"/>
        <v>140014.52</v>
      </c>
      <c r="K63" s="79">
        <f t="shared" si="16"/>
        <v>0</v>
      </c>
      <c r="L63" s="64">
        <f t="shared" si="16"/>
        <v>0</v>
      </c>
      <c r="M63" s="64">
        <f t="shared" si="16"/>
        <v>0</v>
      </c>
      <c r="N63" s="79">
        <f t="shared" si="16"/>
        <v>140014.52</v>
      </c>
    </row>
    <row r="64" spans="1:14" ht="50.25" customHeight="1">
      <c r="A64" s="4" t="s">
        <v>71</v>
      </c>
      <c r="B64" s="5" t="s">
        <v>13</v>
      </c>
      <c r="C64" s="47">
        <v>140014.52</v>
      </c>
      <c r="D64" s="47"/>
      <c r="E64" s="47">
        <f>C64+D64</f>
        <v>140014.52</v>
      </c>
      <c r="F64" s="5" t="s">
        <v>119</v>
      </c>
      <c r="G64" s="5" t="s">
        <v>13</v>
      </c>
      <c r="H64" s="47">
        <v>140014.52</v>
      </c>
      <c r="I64" s="47"/>
      <c r="J64" s="47">
        <f>H64+I64</f>
        <v>140014.52</v>
      </c>
      <c r="K64" s="75"/>
      <c r="L64" s="47"/>
      <c r="M64" s="47"/>
      <c r="N64" s="75">
        <f>J64+K64+L64+M64</f>
        <v>140014.52</v>
      </c>
    </row>
    <row r="65" spans="1:14" ht="66.75" customHeight="1">
      <c r="A65" s="14" t="s">
        <v>386</v>
      </c>
      <c r="B65" s="15"/>
      <c r="C65" s="46"/>
      <c r="D65" s="46"/>
      <c r="E65" s="46"/>
      <c r="F65" s="15" t="s">
        <v>387</v>
      </c>
      <c r="G65" s="15"/>
      <c r="H65" s="46"/>
      <c r="I65" s="46"/>
      <c r="J65" s="46"/>
      <c r="K65" s="74"/>
      <c r="L65" s="46">
        <f>L66</f>
        <v>1587.56</v>
      </c>
      <c r="M65" s="46">
        <f>M66</f>
        <v>0</v>
      </c>
      <c r="N65" s="74">
        <f>N66</f>
        <v>1587.56</v>
      </c>
    </row>
    <row r="66" spans="1:14" ht="50.25" customHeight="1">
      <c r="A66" s="4" t="s">
        <v>71</v>
      </c>
      <c r="B66" s="5"/>
      <c r="C66" s="47"/>
      <c r="D66" s="47"/>
      <c r="E66" s="47"/>
      <c r="F66" s="5" t="s">
        <v>387</v>
      </c>
      <c r="G66" s="5" t="s">
        <v>13</v>
      </c>
      <c r="H66" s="47"/>
      <c r="I66" s="47"/>
      <c r="J66" s="47"/>
      <c r="K66" s="75"/>
      <c r="L66" s="47">
        <v>1587.56</v>
      </c>
      <c r="M66" s="47"/>
      <c r="N66" s="75">
        <f>K66+L66+M66</f>
        <v>1587.56</v>
      </c>
    </row>
    <row r="67" spans="1:14" ht="83.25" customHeight="1">
      <c r="A67" s="14" t="s">
        <v>388</v>
      </c>
      <c r="B67" s="15"/>
      <c r="C67" s="46"/>
      <c r="D67" s="46"/>
      <c r="E67" s="46"/>
      <c r="F67" s="15" t="s">
        <v>389</v>
      </c>
      <c r="G67" s="15"/>
      <c r="H67" s="46"/>
      <c r="I67" s="46"/>
      <c r="J67" s="46"/>
      <c r="K67" s="74"/>
      <c r="L67" s="46">
        <f>L68</f>
        <v>2366.48</v>
      </c>
      <c r="M67" s="46">
        <f>M68</f>
        <v>0</v>
      </c>
      <c r="N67" s="74">
        <f>N68</f>
        <v>2366.48</v>
      </c>
    </row>
    <row r="68" spans="1:14" ht="50.25" customHeight="1">
      <c r="A68" s="4" t="s">
        <v>71</v>
      </c>
      <c r="B68" s="5"/>
      <c r="C68" s="47"/>
      <c r="D68" s="47"/>
      <c r="E68" s="47"/>
      <c r="F68" s="5" t="s">
        <v>389</v>
      </c>
      <c r="G68" s="5" t="s">
        <v>13</v>
      </c>
      <c r="H68" s="47"/>
      <c r="I68" s="47"/>
      <c r="J68" s="47"/>
      <c r="K68" s="75"/>
      <c r="L68" s="47">
        <v>2366.48</v>
      </c>
      <c r="M68" s="47"/>
      <c r="N68" s="75">
        <f>K68+L68+M68</f>
        <v>2366.48</v>
      </c>
    </row>
    <row r="69" spans="1:14" ht="35.25" customHeight="1">
      <c r="A69" s="10" t="s">
        <v>68</v>
      </c>
      <c r="B69" s="9"/>
      <c r="C69" s="45">
        <f>C70+C74</f>
        <v>40441.6</v>
      </c>
      <c r="D69" s="45">
        <f>D70+D74</f>
        <v>1641.7</v>
      </c>
      <c r="E69" s="45">
        <f>E70+E74</f>
        <v>42083.299999999996</v>
      </c>
      <c r="F69" s="9" t="s">
        <v>120</v>
      </c>
      <c r="G69" s="9"/>
      <c r="H69" s="45">
        <f aca="true" t="shared" si="17" ref="H69:N69">H70+H74</f>
        <v>40441.6</v>
      </c>
      <c r="I69" s="45">
        <f t="shared" si="17"/>
        <v>1641.7</v>
      </c>
      <c r="J69" s="45">
        <f t="shared" si="17"/>
        <v>42083.299999999996</v>
      </c>
      <c r="K69" s="73">
        <f t="shared" si="17"/>
        <v>0</v>
      </c>
      <c r="L69" s="45">
        <f t="shared" si="17"/>
        <v>0</v>
      </c>
      <c r="M69" s="45">
        <f t="shared" si="17"/>
        <v>0.03</v>
      </c>
      <c r="N69" s="73">
        <f t="shared" si="17"/>
        <v>42083.329999999994</v>
      </c>
    </row>
    <row r="70" spans="1:14" ht="31.5">
      <c r="A70" s="20" t="s">
        <v>69</v>
      </c>
      <c r="B70" s="19"/>
      <c r="C70" s="50">
        <f>C71</f>
        <v>39517.5</v>
      </c>
      <c r="D70" s="50">
        <f>D71</f>
        <v>1641.7</v>
      </c>
      <c r="E70" s="50">
        <f>E71</f>
        <v>41159.2</v>
      </c>
      <c r="F70" s="65" t="s">
        <v>399</v>
      </c>
      <c r="G70" s="19"/>
      <c r="H70" s="50">
        <f aca="true" t="shared" si="18" ref="H70:N70">H71</f>
        <v>39517.5</v>
      </c>
      <c r="I70" s="50">
        <f t="shared" si="18"/>
        <v>1641.7</v>
      </c>
      <c r="J70" s="50">
        <f t="shared" si="18"/>
        <v>41159.2</v>
      </c>
      <c r="K70" s="78">
        <f t="shared" si="18"/>
        <v>0</v>
      </c>
      <c r="L70" s="50">
        <f t="shared" si="18"/>
        <v>0</v>
      </c>
      <c r="M70" s="50">
        <f t="shared" si="18"/>
        <v>0.03</v>
      </c>
      <c r="N70" s="78">
        <f t="shared" si="18"/>
        <v>41159.229999999996</v>
      </c>
    </row>
    <row r="71" spans="1:14" ht="63.75" customHeight="1">
      <c r="A71" s="4" t="s">
        <v>70</v>
      </c>
      <c r="B71" s="5"/>
      <c r="C71" s="47">
        <f>C72</f>
        <v>39517.5</v>
      </c>
      <c r="D71" s="47">
        <f>D72+D73</f>
        <v>1641.7</v>
      </c>
      <c r="E71" s="47">
        <f>E72+E73</f>
        <v>41159.2</v>
      </c>
      <c r="F71" s="5" t="s">
        <v>121</v>
      </c>
      <c r="G71" s="5"/>
      <c r="H71" s="47">
        <f>H72</f>
        <v>39517.5</v>
      </c>
      <c r="I71" s="47">
        <f aca="true" t="shared" si="19" ref="I71:N71">I72+I73</f>
        <v>1641.7</v>
      </c>
      <c r="J71" s="47">
        <f t="shared" si="19"/>
        <v>41159.2</v>
      </c>
      <c r="K71" s="75">
        <f t="shared" si="19"/>
        <v>0</v>
      </c>
      <c r="L71" s="47">
        <f t="shared" si="19"/>
        <v>0</v>
      </c>
      <c r="M71" s="47">
        <f t="shared" si="19"/>
        <v>0.03</v>
      </c>
      <c r="N71" s="75">
        <f t="shared" si="19"/>
        <v>41159.229999999996</v>
      </c>
    </row>
    <row r="72" spans="1:14" ht="47.25">
      <c r="A72" s="4" t="s">
        <v>71</v>
      </c>
      <c r="B72" s="21" t="s">
        <v>13</v>
      </c>
      <c r="C72" s="51">
        <v>39517.5</v>
      </c>
      <c r="D72" s="51"/>
      <c r="E72" s="47">
        <f>C72+D72</f>
        <v>39517.5</v>
      </c>
      <c r="F72" s="21" t="s">
        <v>121</v>
      </c>
      <c r="G72" s="21" t="s">
        <v>13</v>
      </c>
      <c r="H72" s="51">
        <v>39517.5</v>
      </c>
      <c r="I72" s="51"/>
      <c r="J72" s="47">
        <f>H72+I72</f>
        <v>39517.5</v>
      </c>
      <c r="K72" s="75"/>
      <c r="L72" s="47"/>
      <c r="M72" s="47">
        <v>0.03</v>
      </c>
      <c r="N72" s="75">
        <f>J72+M72</f>
        <v>39517.53</v>
      </c>
    </row>
    <row r="73" spans="1:14" ht="31.5">
      <c r="A73" s="4" t="s">
        <v>16</v>
      </c>
      <c r="B73" s="21" t="s">
        <v>17</v>
      </c>
      <c r="C73" s="51"/>
      <c r="D73" s="51">
        <v>1641.7</v>
      </c>
      <c r="E73" s="47">
        <f>C73+D73</f>
        <v>1641.7</v>
      </c>
      <c r="F73" s="21" t="s">
        <v>121</v>
      </c>
      <c r="G73" s="21" t="s">
        <v>17</v>
      </c>
      <c r="H73" s="51"/>
      <c r="I73" s="51">
        <v>1641.7</v>
      </c>
      <c r="J73" s="47">
        <f>H73+I73</f>
        <v>1641.7</v>
      </c>
      <c r="K73" s="75"/>
      <c r="L73" s="47"/>
      <c r="M73" s="47"/>
      <c r="N73" s="75">
        <f>J73+K73+L73+M73</f>
        <v>1641.7</v>
      </c>
    </row>
    <row r="74" spans="1:14" ht="47.25">
      <c r="A74" s="20" t="s">
        <v>293</v>
      </c>
      <c r="B74" s="22"/>
      <c r="C74" s="52">
        <f aca="true" t="shared" si="20" ref="C74:E75">C75</f>
        <v>924.1</v>
      </c>
      <c r="D74" s="52">
        <f t="shared" si="20"/>
        <v>0</v>
      </c>
      <c r="E74" s="52">
        <f t="shared" si="20"/>
        <v>924.1</v>
      </c>
      <c r="F74" s="22" t="s">
        <v>294</v>
      </c>
      <c r="G74" s="22"/>
      <c r="H74" s="52">
        <f aca="true" t="shared" si="21" ref="H74:N75">H75</f>
        <v>924.1</v>
      </c>
      <c r="I74" s="52">
        <f t="shared" si="21"/>
        <v>0</v>
      </c>
      <c r="J74" s="52">
        <f t="shared" si="21"/>
        <v>924.1</v>
      </c>
      <c r="K74" s="80">
        <f t="shared" si="21"/>
        <v>0</v>
      </c>
      <c r="L74" s="52">
        <f t="shared" si="21"/>
        <v>0</v>
      </c>
      <c r="M74" s="52">
        <f t="shared" si="21"/>
        <v>0</v>
      </c>
      <c r="N74" s="80">
        <f t="shared" si="21"/>
        <v>924.1</v>
      </c>
    </row>
    <row r="75" spans="1:14" ht="69.75" customHeight="1">
      <c r="A75" s="4" t="s">
        <v>70</v>
      </c>
      <c r="B75" s="21"/>
      <c r="C75" s="51">
        <f t="shared" si="20"/>
        <v>924.1</v>
      </c>
      <c r="D75" s="51">
        <f t="shared" si="20"/>
        <v>0</v>
      </c>
      <c r="E75" s="51">
        <f t="shared" si="20"/>
        <v>924.1</v>
      </c>
      <c r="F75" s="21" t="s">
        <v>294</v>
      </c>
      <c r="G75" s="21"/>
      <c r="H75" s="51">
        <f t="shared" si="21"/>
        <v>924.1</v>
      </c>
      <c r="I75" s="51">
        <f t="shared" si="21"/>
        <v>0</v>
      </c>
      <c r="J75" s="51">
        <f t="shared" si="21"/>
        <v>924.1</v>
      </c>
      <c r="K75" s="81">
        <f t="shared" si="21"/>
        <v>0</v>
      </c>
      <c r="L75" s="51">
        <f t="shared" si="21"/>
        <v>0</v>
      </c>
      <c r="M75" s="51">
        <f t="shared" si="21"/>
        <v>0</v>
      </c>
      <c r="N75" s="81">
        <f t="shared" si="21"/>
        <v>924.1</v>
      </c>
    </row>
    <row r="76" spans="1:14" ht="47.25">
      <c r="A76" s="4" t="s">
        <v>71</v>
      </c>
      <c r="B76" s="21" t="s">
        <v>13</v>
      </c>
      <c r="C76" s="51">
        <v>924.1</v>
      </c>
      <c r="D76" s="51"/>
      <c r="E76" s="47">
        <f>C76+D76</f>
        <v>924.1</v>
      </c>
      <c r="F76" s="21" t="s">
        <v>294</v>
      </c>
      <c r="G76" s="21" t="s">
        <v>13</v>
      </c>
      <c r="H76" s="51">
        <v>924.1</v>
      </c>
      <c r="I76" s="51"/>
      <c r="J76" s="47">
        <f>H76+I76</f>
        <v>924.1</v>
      </c>
      <c r="K76" s="75"/>
      <c r="L76" s="47"/>
      <c r="M76" s="47"/>
      <c r="N76" s="75">
        <f>J76+K76+L76+M76</f>
        <v>924.1</v>
      </c>
    </row>
    <row r="77" spans="1:14" ht="34.5" customHeight="1">
      <c r="A77" s="10" t="s">
        <v>62</v>
      </c>
      <c r="B77" s="9"/>
      <c r="C77" s="45">
        <f>C78+C83+C86+C91+C94+C99</f>
        <v>29224.44</v>
      </c>
      <c r="D77" s="45">
        <f>D78+D83+D86+D91+D94+D99</f>
        <v>3538.21</v>
      </c>
      <c r="E77" s="45">
        <f>E78+E83+E86+E91+E94+E99</f>
        <v>32762.65</v>
      </c>
      <c r="F77" s="9" t="s">
        <v>122</v>
      </c>
      <c r="G77" s="9"/>
      <c r="H77" s="45">
        <f aca="true" t="shared" si="22" ref="H77:N77">H78+H83+H86+H91+H94+H99</f>
        <v>29224.44</v>
      </c>
      <c r="I77" s="45">
        <f t="shared" si="22"/>
        <v>3538.21</v>
      </c>
      <c r="J77" s="45">
        <f t="shared" si="22"/>
        <v>32762.65</v>
      </c>
      <c r="K77" s="73">
        <f t="shared" si="22"/>
        <v>0</v>
      </c>
      <c r="L77" s="45">
        <f t="shared" si="22"/>
        <v>0</v>
      </c>
      <c r="M77" s="45">
        <f t="shared" si="22"/>
        <v>0</v>
      </c>
      <c r="N77" s="73">
        <f t="shared" si="22"/>
        <v>32762.65</v>
      </c>
    </row>
    <row r="78" spans="1:14" ht="48" customHeight="1">
      <c r="A78" s="20" t="s">
        <v>91</v>
      </c>
      <c r="B78" s="22"/>
      <c r="C78" s="52">
        <f>C81+C79</f>
        <v>10287.48</v>
      </c>
      <c r="D78" s="52">
        <f>D81+D79</f>
        <v>204.21</v>
      </c>
      <c r="E78" s="52">
        <f>E81+E79</f>
        <v>10491.69</v>
      </c>
      <c r="F78" s="22" t="s">
        <v>123</v>
      </c>
      <c r="G78" s="22"/>
      <c r="H78" s="52">
        <f aca="true" t="shared" si="23" ref="H78:N78">H81+H79</f>
        <v>10287.48</v>
      </c>
      <c r="I78" s="52">
        <f t="shared" si="23"/>
        <v>204.21</v>
      </c>
      <c r="J78" s="52">
        <f t="shared" si="23"/>
        <v>10491.69</v>
      </c>
      <c r="K78" s="80">
        <f t="shared" si="23"/>
        <v>0</v>
      </c>
      <c r="L78" s="52">
        <f t="shared" si="23"/>
        <v>0</v>
      </c>
      <c r="M78" s="52">
        <f t="shared" si="23"/>
        <v>0</v>
      </c>
      <c r="N78" s="80">
        <f t="shared" si="23"/>
        <v>10491.69</v>
      </c>
    </row>
    <row r="79" spans="1:14" ht="67.5" customHeight="1">
      <c r="A79" s="30" t="s">
        <v>390</v>
      </c>
      <c r="B79" s="17"/>
      <c r="C79" s="49">
        <f>C80</f>
        <v>2189.6</v>
      </c>
      <c r="D79" s="49">
        <f>D80</f>
        <v>0</v>
      </c>
      <c r="E79" s="49">
        <f>E80</f>
        <v>2189.6</v>
      </c>
      <c r="F79" s="17" t="s">
        <v>290</v>
      </c>
      <c r="G79" s="17"/>
      <c r="H79" s="49">
        <f aca="true" t="shared" si="24" ref="H79:N79">H80</f>
        <v>2189.6</v>
      </c>
      <c r="I79" s="49">
        <f t="shared" si="24"/>
        <v>0</v>
      </c>
      <c r="J79" s="49">
        <f t="shared" si="24"/>
        <v>2189.6</v>
      </c>
      <c r="K79" s="76">
        <f t="shared" si="24"/>
        <v>0</v>
      </c>
      <c r="L79" s="49">
        <f t="shared" si="24"/>
        <v>0</v>
      </c>
      <c r="M79" s="49">
        <f t="shared" si="24"/>
        <v>0</v>
      </c>
      <c r="N79" s="76">
        <f t="shared" si="24"/>
        <v>2189.6</v>
      </c>
    </row>
    <row r="80" spans="1:14" ht="47.25">
      <c r="A80" s="23" t="s">
        <v>71</v>
      </c>
      <c r="B80" s="21" t="s">
        <v>13</v>
      </c>
      <c r="C80" s="51">
        <v>2189.6</v>
      </c>
      <c r="D80" s="51"/>
      <c r="E80" s="47">
        <f>C80+D80</f>
        <v>2189.6</v>
      </c>
      <c r="F80" s="21" t="s">
        <v>290</v>
      </c>
      <c r="G80" s="21" t="s">
        <v>13</v>
      </c>
      <c r="H80" s="51">
        <v>2189.6</v>
      </c>
      <c r="I80" s="51"/>
      <c r="J80" s="47">
        <f>H80+I80</f>
        <v>2189.6</v>
      </c>
      <c r="K80" s="75"/>
      <c r="L80" s="47"/>
      <c r="M80" s="47"/>
      <c r="N80" s="75">
        <f>J80+K80+L80+M80</f>
        <v>2189.6</v>
      </c>
    </row>
    <row r="81" spans="1:14" ht="71.25" customHeight="1">
      <c r="A81" s="30" t="s">
        <v>344</v>
      </c>
      <c r="B81" s="31"/>
      <c r="C81" s="54">
        <f>C82</f>
        <v>8097.88</v>
      </c>
      <c r="D81" s="54">
        <f>D82</f>
        <v>204.21</v>
      </c>
      <c r="E81" s="54">
        <f>E82</f>
        <v>8302.09</v>
      </c>
      <c r="F81" s="31" t="s">
        <v>124</v>
      </c>
      <c r="G81" s="31"/>
      <c r="H81" s="54">
        <f aca="true" t="shared" si="25" ref="H81:N81">H82</f>
        <v>8097.88</v>
      </c>
      <c r="I81" s="54">
        <f t="shared" si="25"/>
        <v>204.21</v>
      </c>
      <c r="J81" s="54">
        <f t="shared" si="25"/>
        <v>8302.09</v>
      </c>
      <c r="K81" s="77">
        <f t="shared" si="25"/>
        <v>0</v>
      </c>
      <c r="L81" s="54">
        <f t="shared" si="25"/>
        <v>0</v>
      </c>
      <c r="M81" s="54">
        <f t="shared" si="25"/>
        <v>0</v>
      </c>
      <c r="N81" s="77">
        <f t="shared" si="25"/>
        <v>8302.09</v>
      </c>
    </row>
    <row r="82" spans="1:14" ht="47.25">
      <c r="A82" s="23" t="s">
        <v>71</v>
      </c>
      <c r="B82" s="21" t="s">
        <v>13</v>
      </c>
      <c r="C82" s="51">
        <v>8097.88</v>
      </c>
      <c r="D82" s="51">
        <v>204.21</v>
      </c>
      <c r="E82" s="47">
        <f>C82+D82</f>
        <v>8302.09</v>
      </c>
      <c r="F82" s="21" t="s">
        <v>124</v>
      </c>
      <c r="G82" s="21" t="s">
        <v>13</v>
      </c>
      <c r="H82" s="51">
        <v>8097.88</v>
      </c>
      <c r="I82" s="51">
        <v>204.21</v>
      </c>
      <c r="J82" s="47">
        <f>H82+I82</f>
        <v>8302.09</v>
      </c>
      <c r="K82" s="75"/>
      <c r="L82" s="47"/>
      <c r="M82" s="47"/>
      <c r="N82" s="75">
        <f>J82+K82+L82+M82</f>
        <v>8302.09</v>
      </c>
    </row>
    <row r="83" spans="1:14" ht="68.25" customHeight="1">
      <c r="A83" s="20" t="s">
        <v>74</v>
      </c>
      <c r="B83" s="19"/>
      <c r="C83" s="50">
        <f aca="true" t="shared" si="26" ref="C83:E84">C84</f>
        <v>3583</v>
      </c>
      <c r="D83" s="50">
        <f t="shared" si="26"/>
        <v>0</v>
      </c>
      <c r="E83" s="50">
        <f t="shared" si="26"/>
        <v>3583</v>
      </c>
      <c r="F83" s="19" t="s">
        <v>278</v>
      </c>
      <c r="G83" s="19"/>
      <c r="H83" s="50">
        <f aca="true" t="shared" si="27" ref="H83:N84">H84</f>
        <v>3583</v>
      </c>
      <c r="I83" s="50">
        <f t="shared" si="27"/>
        <v>0</v>
      </c>
      <c r="J83" s="50">
        <f t="shared" si="27"/>
        <v>3583</v>
      </c>
      <c r="K83" s="78">
        <f t="shared" si="27"/>
        <v>0</v>
      </c>
      <c r="L83" s="50">
        <f t="shared" si="27"/>
        <v>0</v>
      </c>
      <c r="M83" s="50">
        <f t="shared" si="27"/>
        <v>0</v>
      </c>
      <c r="N83" s="78">
        <f t="shared" si="27"/>
        <v>3583</v>
      </c>
    </row>
    <row r="84" spans="1:14" ht="53.25" customHeight="1">
      <c r="A84" s="30" t="s">
        <v>345</v>
      </c>
      <c r="B84" s="31"/>
      <c r="C84" s="54">
        <f t="shared" si="26"/>
        <v>3583</v>
      </c>
      <c r="D84" s="54">
        <f t="shared" si="26"/>
        <v>0</v>
      </c>
      <c r="E84" s="54">
        <f t="shared" si="26"/>
        <v>3583</v>
      </c>
      <c r="F84" s="31" t="s">
        <v>125</v>
      </c>
      <c r="G84" s="31"/>
      <c r="H84" s="54">
        <f t="shared" si="27"/>
        <v>3583</v>
      </c>
      <c r="I84" s="54">
        <f t="shared" si="27"/>
        <v>0</v>
      </c>
      <c r="J84" s="54">
        <f t="shared" si="27"/>
        <v>3583</v>
      </c>
      <c r="K84" s="77">
        <f t="shared" si="27"/>
        <v>0</v>
      </c>
      <c r="L84" s="54">
        <f t="shared" si="27"/>
        <v>0</v>
      </c>
      <c r="M84" s="54">
        <f t="shared" si="27"/>
        <v>0</v>
      </c>
      <c r="N84" s="77">
        <f t="shared" si="27"/>
        <v>3583</v>
      </c>
    </row>
    <row r="85" spans="1:14" ht="50.25" customHeight="1">
      <c r="A85" s="4" t="s">
        <v>71</v>
      </c>
      <c r="B85" s="5" t="s">
        <v>13</v>
      </c>
      <c r="C85" s="47">
        <v>3583</v>
      </c>
      <c r="D85" s="47"/>
      <c r="E85" s="47">
        <f>C85+D85</f>
        <v>3583</v>
      </c>
      <c r="F85" s="5" t="s">
        <v>125</v>
      </c>
      <c r="G85" s="5" t="s">
        <v>13</v>
      </c>
      <c r="H85" s="47">
        <v>3583</v>
      </c>
      <c r="I85" s="47"/>
      <c r="J85" s="47">
        <f>H85+I85</f>
        <v>3583</v>
      </c>
      <c r="K85" s="75"/>
      <c r="L85" s="47"/>
      <c r="M85" s="47"/>
      <c r="N85" s="75">
        <f>J85+K85+L85+M85</f>
        <v>3583</v>
      </c>
    </row>
    <row r="86" spans="1:14" ht="32.25" customHeight="1">
      <c r="A86" s="14" t="s">
        <v>75</v>
      </c>
      <c r="B86" s="15"/>
      <c r="C86" s="46">
        <f>C87+C89</f>
        <v>2035.33</v>
      </c>
      <c r="D86" s="46">
        <f>D87+D89</f>
        <v>3334</v>
      </c>
      <c r="E86" s="46">
        <f>E87+E89</f>
        <v>5369.33</v>
      </c>
      <c r="F86" s="15" t="s">
        <v>279</v>
      </c>
      <c r="G86" s="15"/>
      <c r="H86" s="46">
        <f aca="true" t="shared" si="28" ref="H86:N86">H87+H89</f>
        <v>2035.33</v>
      </c>
      <c r="I86" s="46">
        <f t="shared" si="28"/>
        <v>3334</v>
      </c>
      <c r="J86" s="46">
        <f t="shared" si="28"/>
        <v>5369.33</v>
      </c>
      <c r="K86" s="74">
        <f t="shared" si="28"/>
        <v>0</v>
      </c>
      <c r="L86" s="46">
        <f t="shared" si="28"/>
        <v>0</v>
      </c>
      <c r="M86" s="46">
        <f t="shared" si="28"/>
        <v>0</v>
      </c>
      <c r="N86" s="74">
        <f t="shared" si="28"/>
        <v>5369.33</v>
      </c>
    </row>
    <row r="87" spans="1:14" ht="69.75" customHeight="1">
      <c r="A87" s="14" t="s">
        <v>291</v>
      </c>
      <c r="B87" s="15"/>
      <c r="C87" s="46">
        <f>C88</f>
        <v>101.8</v>
      </c>
      <c r="D87" s="46">
        <f>D88</f>
        <v>215.73</v>
      </c>
      <c r="E87" s="46">
        <f>E88</f>
        <v>317.53</v>
      </c>
      <c r="F87" s="15" t="s">
        <v>292</v>
      </c>
      <c r="G87" s="15"/>
      <c r="H87" s="46">
        <f aca="true" t="shared" si="29" ref="H87:N87">H88</f>
        <v>101.8</v>
      </c>
      <c r="I87" s="46">
        <f t="shared" si="29"/>
        <v>215.73</v>
      </c>
      <c r="J87" s="46">
        <f t="shared" si="29"/>
        <v>317.53</v>
      </c>
      <c r="K87" s="74">
        <f t="shared" si="29"/>
        <v>0</v>
      </c>
      <c r="L87" s="46">
        <f t="shared" si="29"/>
        <v>0</v>
      </c>
      <c r="M87" s="46">
        <f t="shared" si="29"/>
        <v>-317.53</v>
      </c>
      <c r="N87" s="74">
        <f t="shared" si="29"/>
        <v>0</v>
      </c>
    </row>
    <row r="88" spans="1:14" ht="41.25" customHeight="1">
      <c r="A88" s="23" t="s">
        <v>16</v>
      </c>
      <c r="B88" s="39" t="s">
        <v>17</v>
      </c>
      <c r="C88" s="53">
        <v>101.8</v>
      </c>
      <c r="D88" s="53">
        <v>215.73</v>
      </c>
      <c r="E88" s="47">
        <f>C88+D88</f>
        <v>317.53</v>
      </c>
      <c r="F88" s="39" t="s">
        <v>292</v>
      </c>
      <c r="G88" s="39" t="s">
        <v>17</v>
      </c>
      <c r="H88" s="53">
        <v>101.8</v>
      </c>
      <c r="I88" s="53">
        <v>215.73</v>
      </c>
      <c r="J88" s="47">
        <f>H88+I88</f>
        <v>317.53</v>
      </c>
      <c r="K88" s="75"/>
      <c r="L88" s="47"/>
      <c r="M88" s="47">
        <v>-317.53</v>
      </c>
      <c r="N88" s="75">
        <f>J88+K88+L88+M88</f>
        <v>0</v>
      </c>
    </row>
    <row r="89" spans="1:14" ht="69.75" customHeight="1">
      <c r="A89" s="30" t="s">
        <v>346</v>
      </c>
      <c r="B89" s="31"/>
      <c r="C89" s="54">
        <f>C90</f>
        <v>1933.53</v>
      </c>
      <c r="D89" s="54">
        <f>D90</f>
        <v>3118.27</v>
      </c>
      <c r="E89" s="54">
        <f>E90</f>
        <v>5051.8</v>
      </c>
      <c r="F89" s="31" t="s">
        <v>347</v>
      </c>
      <c r="G89" s="31"/>
      <c r="H89" s="54">
        <f aca="true" t="shared" si="30" ref="H89:N89">H90</f>
        <v>1933.53</v>
      </c>
      <c r="I89" s="54">
        <f t="shared" si="30"/>
        <v>3118.27</v>
      </c>
      <c r="J89" s="54">
        <f t="shared" si="30"/>
        <v>5051.8</v>
      </c>
      <c r="K89" s="77">
        <f t="shared" si="30"/>
        <v>0</v>
      </c>
      <c r="L89" s="54">
        <f t="shared" si="30"/>
        <v>0</v>
      </c>
      <c r="M89" s="54">
        <f t="shared" si="30"/>
        <v>317.53</v>
      </c>
      <c r="N89" s="77">
        <f t="shared" si="30"/>
        <v>5369.33</v>
      </c>
    </row>
    <row r="90" spans="1:14" ht="39" customHeight="1">
      <c r="A90" s="23" t="s">
        <v>16</v>
      </c>
      <c r="B90" s="21" t="s">
        <v>17</v>
      </c>
      <c r="C90" s="51">
        <v>1933.53</v>
      </c>
      <c r="D90" s="51">
        <v>3118.27</v>
      </c>
      <c r="E90" s="47">
        <f>C90+D90</f>
        <v>5051.8</v>
      </c>
      <c r="F90" s="21" t="s">
        <v>347</v>
      </c>
      <c r="G90" s="21" t="s">
        <v>17</v>
      </c>
      <c r="H90" s="51">
        <v>1933.53</v>
      </c>
      <c r="I90" s="51">
        <v>3118.27</v>
      </c>
      <c r="J90" s="47">
        <f>H90+I90</f>
        <v>5051.8</v>
      </c>
      <c r="K90" s="75"/>
      <c r="L90" s="47"/>
      <c r="M90" s="47">
        <v>317.53</v>
      </c>
      <c r="N90" s="75">
        <f>J90+L90+M90</f>
        <v>5369.33</v>
      </c>
    </row>
    <row r="91" spans="1:14" ht="69.75" customHeight="1">
      <c r="A91" s="14" t="s">
        <v>76</v>
      </c>
      <c r="B91" s="15"/>
      <c r="C91" s="46">
        <f aca="true" t="shared" si="31" ref="C91:E92">C92</f>
        <v>485</v>
      </c>
      <c r="D91" s="46">
        <f t="shared" si="31"/>
        <v>0</v>
      </c>
      <c r="E91" s="46">
        <f t="shared" si="31"/>
        <v>485</v>
      </c>
      <c r="F91" s="15" t="s">
        <v>280</v>
      </c>
      <c r="G91" s="15"/>
      <c r="H91" s="46">
        <f aca="true" t="shared" si="32" ref="H91:N92">H92</f>
        <v>485</v>
      </c>
      <c r="I91" s="46">
        <f t="shared" si="32"/>
        <v>0</v>
      </c>
      <c r="J91" s="46">
        <f t="shared" si="32"/>
        <v>485</v>
      </c>
      <c r="K91" s="74">
        <f t="shared" si="32"/>
        <v>0</v>
      </c>
      <c r="L91" s="46">
        <f t="shared" si="32"/>
        <v>0</v>
      </c>
      <c r="M91" s="46">
        <f t="shared" si="32"/>
        <v>0</v>
      </c>
      <c r="N91" s="74">
        <f t="shared" si="32"/>
        <v>485</v>
      </c>
    </row>
    <row r="92" spans="1:14" ht="21" customHeight="1">
      <c r="A92" s="4" t="s">
        <v>77</v>
      </c>
      <c r="B92" s="5"/>
      <c r="C92" s="47">
        <f t="shared" si="31"/>
        <v>485</v>
      </c>
      <c r="D92" s="47">
        <f t="shared" si="31"/>
        <v>0</v>
      </c>
      <c r="E92" s="47">
        <f t="shared" si="31"/>
        <v>485</v>
      </c>
      <c r="F92" s="5" t="s">
        <v>231</v>
      </c>
      <c r="G92" s="5"/>
      <c r="H92" s="47">
        <f t="shared" si="32"/>
        <v>485</v>
      </c>
      <c r="I92" s="47">
        <f t="shared" si="32"/>
        <v>0</v>
      </c>
      <c r="J92" s="47">
        <f t="shared" si="32"/>
        <v>485</v>
      </c>
      <c r="K92" s="75">
        <f t="shared" si="32"/>
        <v>0</v>
      </c>
      <c r="L92" s="47">
        <f t="shared" si="32"/>
        <v>0</v>
      </c>
      <c r="M92" s="47">
        <f t="shared" si="32"/>
        <v>0</v>
      </c>
      <c r="N92" s="75">
        <f t="shared" si="32"/>
        <v>485</v>
      </c>
    </row>
    <row r="93" spans="1:14" ht="31.5" customHeight="1">
      <c r="A93" s="4" t="s">
        <v>16</v>
      </c>
      <c r="B93" s="5" t="s">
        <v>17</v>
      </c>
      <c r="C93" s="47">
        <v>485</v>
      </c>
      <c r="D93" s="47"/>
      <c r="E93" s="47">
        <f>C93+D93</f>
        <v>485</v>
      </c>
      <c r="F93" s="5" t="s">
        <v>231</v>
      </c>
      <c r="G93" s="5" t="s">
        <v>17</v>
      </c>
      <c r="H93" s="47">
        <v>485</v>
      </c>
      <c r="I93" s="47"/>
      <c r="J93" s="47">
        <f>H93+I93</f>
        <v>485</v>
      </c>
      <c r="K93" s="75"/>
      <c r="L93" s="47"/>
      <c r="M93" s="47"/>
      <c r="N93" s="75">
        <f>J93+L93+M93</f>
        <v>485</v>
      </c>
    </row>
    <row r="94" spans="1:14" ht="50.25" customHeight="1">
      <c r="A94" s="20" t="s">
        <v>18</v>
      </c>
      <c r="B94" s="19"/>
      <c r="C94" s="50">
        <f>C95</f>
        <v>9764.23</v>
      </c>
      <c r="D94" s="50">
        <f>D95</f>
        <v>0</v>
      </c>
      <c r="E94" s="50">
        <f>E95</f>
        <v>9764.23</v>
      </c>
      <c r="F94" s="19" t="s">
        <v>281</v>
      </c>
      <c r="G94" s="19"/>
      <c r="H94" s="50">
        <f aca="true" t="shared" si="33" ref="H94:N94">H95</f>
        <v>9764.23</v>
      </c>
      <c r="I94" s="50">
        <f t="shared" si="33"/>
        <v>0</v>
      </c>
      <c r="J94" s="50">
        <f t="shared" si="33"/>
        <v>9764.23</v>
      </c>
      <c r="K94" s="78">
        <f t="shared" si="33"/>
        <v>0</v>
      </c>
      <c r="L94" s="50">
        <f t="shared" si="33"/>
        <v>0</v>
      </c>
      <c r="M94" s="50">
        <f t="shared" si="33"/>
        <v>0</v>
      </c>
      <c r="N94" s="78">
        <f t="shared" si="33"/>
        <v>9764.23</v>
      </c>
    </row>
    <row r="95" spans="1:14" ht="33.75" customHeight="1">
      <c r="A95" s="4" t="s">
        <v>56</v>
      </c>
      <c r="B95" s="5"/>
      <c r="C95" s="47">
        <f>C96+C97+C98</f>
        <v>9764.23</v>
      </c>
      <c r="D95" s="47">
        <f>D96+D97+D98</f>
        <v>0</v>
      </c>
      <c r="E95" s="47">
        <f>E96+E97+E98</f>
        <v>9764.23</v>
      </c>
      <c r="F95" s="5" t="s">
        <v>232</v>
      </c>
      <c r="G95" s="5"/>
      <c r="H95" s="47">
        <f aca="true" t="shared" si="34" ref="H95:N95">H96+H97+H98</f>
        <v>9764.23</v>
      </c>
      <c r="I95" s="47">
        <f t="shared" si="34"/>
        <v>0</v>
      </c>
      <c r="J95" s="47">
        <f t="shared" si="34"/>
        <v>9764.23</v>
      </c>
      <c r="K95" s="75">
        <f t="shared" si="34"/>
        <v>0</v>
      </c>
      <c r="L95" s="47">
        <f t="shared" si="34"/>
        <v>0</v>
      </c>
      <c r="M95" s="47">
        <f t="shared" si="34"/>
        <v>0</v>
      </c>
      <c r="N95" s="75">
        <f t="shared" si="34"/>
        <v>9764.23</v>
      </c>
    </row>
    <row r="96" spans="1:14" ht="63" customHeight="1">
      <c r="A96" s="4" t="s">
        <v>14</v>
      </c>
      <c r="B96" s="5" t="s">
        <v>15</v>
      </c>
      <c r="C96" s="47">
        <f>6724.8+2031</f>
        <v>8755.8</v>
      </c>
      <c r="D96" s="47"/>
      <c r="E96" s="47">
        <f>C96+D96</f>
        <v>8755.8</v>
      </c>
      <c r="F96" s="5" t="s">
        <v>232</v>
      </c>
      <c r="G96" s="5" t="s">
        <v>15</v>
      </c>
      <c r="H96" s="47">
        <f>6724.8+2031</f>
        <v>8755.8</v>
      </c>
      <c r="I96" s="47"/>
      <c r="J96" s="47">
        <f>H96+I96</f>
        <v>8755.8</v>
      </c>
      <c r="K96" s="75"/>
      <c r="L96" s="47"/>
      <c r="M96" s="47">
        <v>-55.1</v>
      </c>
      <c r="N96" s="75">
        <f>J96+M96</f>
        <v>8700.699999999999</v>
      </c>
    </row>
    <row r="97" spans="1:14" ht="30" customHeight="1">
      <c r="A97" s="4" t="s">
        <v>16</v>
      </c>
      <c r="B97" s="5" t="s">
        <v>17</v>
      </c>
      <c r="C97" s="47">
        <v>1004.43</v>
      </c>
      <c r="D97" s="47"/>
      <c r="E97" s="47">
        <f>C97+D97</f>
        <v>1004.43</v>
      </c>
      <c r="F97" s="5" t="s">
        <v>232</v>
      </c>
      <c r="G97" s="5" t="s">
        <v>17</v>
      </c>
      <c r="H97" s="47">
        <v>1004.43</v>
      </c>
      <c r="I97" s="47"/>
      <c r="J97" s="47">
        <f>H97+I97</f>
        <v>1004.43</v>
      </c>
      <c r="K97" s="75"/>
      <c r="L97" s="47"/>
      <c r="M97" s="47">
        <v>47.85</v>
      </c>
      <c r="N97" s="75">
        <f>J97+M97</f>
        <v>1052.28</v>
      </c>
    </row>
    <row r="98" spans="1:14" ht="18" customHeight="1">
      <c r="A98" s="4" t="s">
        <v>20</v>
      </c>
      <c r="B98" s="5" t="s">
        <v>19</v>
      </c>
      <c r="C98" s="47">
        <v>4</v>
      </c>
      <c r="D98" s="47"/>
      <c r="E98" s="47">
        <f>C98+D98</f>
        <v>4</v>
      </c>
      <c r="F98" s="5" t="s">
        <v>232</v>
      </c>
      <c r="G98" s="5" t="s">
        <v>19</v>
      </c>
      <c r="H98" s="47">
        <v>4</v>
      </c>
      <c r="I98" s="47"/>
      <c r="J98" s="47">
        <f>H98+I98</f>
        <v>4</v>
      </c>
      <c r="K98" s="75"/>
      <c r="L98" s="47"/>
      <c r="M98" s="47">
        <v>7.25</v>
      </c>
      <c r="N98" s="75">
        <f>J98+M98</f>
        <v>11.25</v>
      </c>
    </row>
    <row r="99" spans="1:14" ht="45.75" customHeight="1">
      <c r="A99" s="20" t="s">
        <v>295</v>
      </c>
      <c r="B99" s="9"/>
      <c r="C99" s="45">
        <f aca="true" t="shared" si="35" ref="C99:E100">C100</f>
        <v>3069.4</v>
      </c>
      <c r="D99" s="45">
        <f t="shared" si="35"/>
        <v>0</v>
      </c>
      <c r="E99" s="45">
        <f t="shared" si="35"/>
        <v>3069.4</v>
      </c>
      <c r="F99" s="9" t="s">
        <v>298</v>
      </c>
      <c r="G99" s="9"/>
      <c r="H99" s="45">
        <f aca="true" t="shared" si="36" ref="H99:N100">H100</f>
        <v>3069.4</v>
      </c>
      <c r="I99" s="45">
        <f t="shared" si="36"/>
        <v>0</v>
      </c>
      <c r="J99" s="45">
        <f t="shared" si="36"/>
        <v>3069.4</v>
      </c>
      <c r="K99" s="73">
        <f t="shared" si="36"/>
        <v>0</v>
      </c>
      <c r="L99" s="45">
        <f t="shared" si="36"/>
        <v>0</v>
      </c>
      <c r="M99" s="45">
        <f t="shared" si="36"/>
        <v>0</v>
      </c>
      <c r="N99" s="73">
        <f t="shared" si="36"/>
        <v>3069.4</v>
      </c>
    </row>
    <row r="100" spans="1:14" ht="38.25" customHeight="1">
      <c r="A100" s="20" t="s">
        <v>296</v>
      </c>
      <c r="B100" s="9"/>
      <c r="C100" s="45">
        <f t="shared" si="35"/>
        <v>3069.4</v>
      </c>
      <c r="D100" s="45">
        <f t="shared" si="35"/>
        <v>0</v>
      </c>
      <c r="E100" s="45">
        <f t="shared" si="35"/>
        <v>3069.4</v>
      </c>
      <c r="F100" s="9" t="s">
        <v>297</v>
      </c>
      <c r="G100" s="9"/>
      <c r="H100" s="45">
        <f t="shared" si="36"/>
        <v>3069.4</v>
      </c>
      <c r="I100" s="45">
        <f t="shared" si="36"/>
        <v>0</v>
      </c>
      <c r="J100" s="45">
        <f t="shared" si="36"/>
        <v>3069.4</v>
      </c>
      <c r="K100" s="73">
        <f t="shared" si="36"/>
        <v>0</v>
      </c>
      <c r="L100" s="45">
        <f t="shared" si="36"/>
        <v>0</v>
      </c>
      <c r="M100" s="45">
        <f t="shared" si="36"/>
        <v>0</v>
      </c>
      <c r="N100" s="73">
        <f t="shared" si="36"/>
        <v>3069.4</v>
      </c>
    </row>
    <row r="101" spans="1:14" ht="49.5" customHeight="1">
      <c r="A101" s="23" t="s">
        <v>71</v>
      </c>
      <c r="B101" s="5" t="s">
        <v>13</v>
      </c>
      <c r="C101" s="47">
        <v>3069.4</v>
      </c>
      <c r="D101" s="47"/>
      <c r="E101" s="47">
        <f>C101+D101</f>
        <v>3069.4</v>
      </c>
      <c r="F101" s="5" t="s">
        <v>297</v>
      </c>
      <c r="G101" s="5" t="s">
        <v>13</v>
      </c>
      <c r="H101" s="47">
        <v>3069.4</v>
      </c>
      <c r="I101" s="47"/>
      <c r="J101" s="47">
        <f>H101+I101</f>
        <v>3069.4</v>
      </c>
      <c r="K101" s="75"/>
      <c r="L101" s="47"/>
      <c r="M101" s="47"/>
      <c r="N101" s="75">
        <f>J101+M101</f>
        <v>3069.4</v>
      </c>
    </row>
    <row r="102" spans="1:15" ht="15.75">
      <c r="A102" s="32" t="s">
        <v>126</v>
      </c>
      <c r="B102" s="33"/>
      <c r="C102" s="43">
        <f>C103+C158</f>
        <v>31667.284000000003</v>
      </c>
      <c r="D102" s="43">
        <f>D103+D158</f>
        <v>114.206</v>
      </c>
      <c r="E102" s="43">
        <f>E103+E158</f>
        <v>31781.490000000005</v>
      </c>
      <c r="F102" s="33" t="s">
        <v>24</v>
      </c>
      <c r="G102" s="33"/>
      <c r="H102" s="43">
        <f aca="true" t="shared" si="37" ref="H102:M102">H103+H158</f>
        <v>31667.284000000003</v>
      </c>
      <c r="I102" s="43">
        <f t="shared" si="37"/>
        <v>114.206</v>
      </c>
      <c r="J102" s="43">
        <f t="shared" si="37"/>
        <v>31781.490000000005</v>
      </c>
      <c r="K102" s="71">
        <f t="shared" si="37"/>
        <v>0</v>
      </c>
      <c r="L102" s="43">
        <f t="shared" si="37"/>
        <v>1013.65</v>
      </c>
      <c r="M102" s="43">
        <f t="shared" si="37"/>
        <v>0</v>
      </c>
      <c r="N102" s="71">
        <f>N103+N158</f>
        <v>32795.14000000001</v>
      </c>
      <c r="O102" s="60">
        <f>N102-J102</f>
        <v>1013.6500000000015</v>
      </c>
    </row>
    <row r="103" spans="1:14" s="36" customFormat="1" ht="31.5">
      <c r="A103" s="13" t="s">
        <v>154</v>
      </c>
      <c r="B103" s="25"/>
      <c r="C103" s="48">
        <f>C104+C114+C134+C139+C147+C151</f>
        <v>31091.284000000003</v>
      </c>
      <c r="D103" s="48">
        <f>D104+D114+D134+D139+D147+D151</f>
        <v>114.206</v>
      </c>
      <c r="E103" s="48">
        <f>E104+E114+E134+E139+E147+E151</f>
        <v>31205.490000000005</v>
      </c>
      <c r="F103" s="25" t="s">
        <v>40</v>
      </c>
      <c r="G103" s="25"/>
      <c r="H103" s="48">
        <f aca="true" t="shared" si="38" ref="H103:N103">H104+H114+H134+H139+H147+H151</f>
        <v>31091.284000000003</v>
      </c>
      <c r="I103" s="48">
        <f t="shared" si="38"/>
        <v>114.206</v>
      </c>
      <c r="J103" s="48">
        <f t="shared" si="38"/>
        <v>31205.490000000005</v>
      </c>
      <c r="K103" s="72">
        <f t="shared" si="38"/>
        <v>0</v>
      </c>
      <c r="L103" s="48">
        <f t="shared" si="38"/>
        <v>0</v>
      </c>
      <c r="M103" s="48">
        <f t="shared" si="38"/>
        <v>0</v>
      </c>
      <c r="N103" s="72">
        <f t="shared" si="38"/>
        <v>31205.490000000005</v>
      </c>
    </row>
    <row r="104" spans="1:14" ht="51.75" customHeight="1">
      <c r="A104" s="18" t="s">
        <v>78</v>
      </c>
      <c r="B104" s="22"/>
      <c r="C104" s="52">
        <f>C105</f>
        <v>5653</v>
      </c>
      <c r="D104" s="52">
        <f>D105</f>
        <v>0</v>
      </c>
      <c r="E104" s="52">
        <f>E105</f>
        <v>5653</v>
      </c>
      <c r="F104" s="22" t="s">
        <v>233</v>
      </c>
      <c r="G104" s="22"/>
      <c r="H104" s="52">
        <f aca="true" t="shared" si="39" ref="H104:N104">H105</f>
        <v>5653</v>
      </c>
      <c r="I104" s="52">
        <f t="shared" si="39"/>
        <v>0</v>
      </c>
      <c r="J104" s="52">
        <f t="shared" si="39"/>
        <v>5653</v>
      </c>
      <c r="K104" s="80">
        <f t="shared" si="39"/>
        <v>0</v>
      </c>
      <c r="L104" s="52">
        <f t="shared" si="39"/>
        <v>0</v>
      </c>
      <c r="M104" s="52">
        <f t="shared" si="39"/>
        <v>0</v>
      </c>
      <c r="N104" s="80">
        <f t="shared" si="39"/>
        <v>5653</v>
      </c>
    </row>
    <row r="105" spans="1:14" ht="51.75" customHeight="1">
      <c r="A105" s="20" t="s">
        <v>80</v>
      </c>
      <c r="B105" s="19"/>
      <c r="C105" s="50">
        <f>C106+C108+C110+C112</f>
        <v>5653</v>
      </c>
      <c r="D105" s="50">
        <f>D106+D108+D110+D112</f>
        <v>0</v>
      </c>
      <c r="E105" s="50">
        <f>E106+E108+E110+E112</f>
        <v>5653</v>
      </c>
      <c r="F105" s="19" t="s">
        <v>235</v>
      </c>
      <c r="G105" s="19"/>
      <c r="H105" s="50">
        <f aca="true" t="shared" si="40" ref="H105:N105">H106+H108+H110+H112</f>
        <v>5653</v>
      </c>
      <c r="I105" s="50">
        <f t="shared" si="40"/>
        <v>0</v>
      </c>
      <c r="J105" s="50">
        <f t="shared" si="40"/>
        <v>5653</v>
      </c>
      <c r="K105" s="78">
        <f t="shared" si="40"/>
        <v>0</v>
      </c>
      <c r="L105" s="50">
        <f t="shared" si="40"/>
        <v>0</v>
      </c>
      <c r="M105" s="50">
        <f t="shared" si="40"/>
        <v>0</v>
      </c>
      <c r="N105" s="78">
        <f t="shared" si="40"/>
        <v>5653</v>
      </c>
    </row>
    <row r="106" spans="1:14" ht="187.5" customHeight="1">
      <c r="A106" s="10" t="s">
        <v>79</v>
      </c>
      <c r="B106" s="8"/>
      <c r="C106" s="45">
        <f>C107</f>
        <v>1000</v>
      </c>
      <c r="D106" s="45">
        <f>D107</f>
        <v>0</v>
      </c>
      <c r="E106" s="45">
        <f>E107</f>
        <v>1000</v>
      </c>
      <c r="F106" s="9" t="s">
        <v>234</v>
      </c>
      <c r="G106" s="8"/>
      <c r="H106" s="45">
        <f aca="true" t="shared" si="41" ref="H106:N106">H107</f>
        <v>1000</v>
      </c>
      <c r="I106" s="45">
        <f t="shared" si="41"/>
        <v>0</v>
      </c>
      <c r="J106" s="45">
        <f t="shared" si="41"/>
        <v>1000</v>
      </c>
      <c r="K106" s="73">
        <f t="shared" si="41"/>
        <v>0</v>
      </c>
      <c r="L106" s="45">
        <f t="shared" si="41"/>
        <v>0</v>
      </c>
      <c r="M106" s="45">
        <f t="shared" si="41"/>
        <v>0</v>
      </c>
      <c r="N106" s="73">
        <f t="shared" si="41"/>
        <v>1000</v>
      </c>
    </row>
    <row r="107" spans="1:14" ht="34.5" customHeight="1">
      <c r="A107" s="4" t="s">
        <v>25</v>
      </c>
      <c r="B107" s="5" t="s">
        <v>26</v>
      </c>
      <c r="C107" s="47">
        <v>1000</v>
      </c>
      <c r="D107" s="47"/>
      <c r="E107" s="47">
        <f>C107+D107</f>
        <v>1000</v>
      </c>
      <c r="F107" s="5" t="s">
        <v>234</v>
      </c>
      <c r="G107" s="5" t="s">
        <v>26</v>
      </c>
      <c r="H107" s="47">
        <v>1000</v>
      </c>
      <c r="I107" s="47"/>
      <c r="J107" s="47">
        <f>H107+I107</f>
        <v>1000</v>
      </c>
      <c r="K107" s="75"/>
      <c r="L107" s="47"/>
      <c r="M107" s="47"/>
      <c r="N107" s="75">
        <f>J107+M107</f>
        <v>1000</v>
      </c>
    </row>
    <row r="108" spans="1:14" ht="113.25" customHeight="1">
      <c r="A108" s="10" t="s">
        <v>81</v>
      </c>
      <c r="B108" s="9"/>
      <c r="C108" s="45">
        <f>C109</f>
        <v>216</v>
      </c>
      <c r="D108" s="45">
        <f>D109</f>
        <v>0</v>
      </c>
      <c r="E108" s="45">
        <f>E109</f>
        <v>216</v>
      </c>
      <c r="F108" s="9" t="s">
        <v>237</v>
      </c>
      <c r="G108" s="9"/>
      <c r="H108" s="45">
        <f aca="true" t="shared" si="42" ref="H108:N108">H109</f>
        <v>216</v>
      </c>
      <c r="I108" s="45">
        <f t="shared" si="42"/>
        <v>0</v>
      </c>
      <c r="J108" s="45">
        <f t="shared" si="42"/>
        <v>216</v>
      </c>
      <c r="K108" s="73">
        <f t="shared" si="42"/>
        <v>0</v>
      </c>
      <c r="L108" s="45">
        <f t="shared" si="42"/>
        <v>0</v>
      </c>
      <c r="M108" s="45">
        <f t="shared" si="42"/>
        <v>0</v>
      </c>
      <c r="N108" s="73">
        <f t="shared" si="42"/>
        <v>216</v>
      </c>
    </row>
    <row r="109" spans="1:14" ht="33" customHeight="1">
      <c r="A109" s="23" t="s">
        <v>25</v>
      </c>
      <c r="B109" s="21" t="s">
        <v>26</v>
      </c>
      <c r="C109" s="51">
        <v>216</v>
      </c>
      <c r="D109" s="51"/>
      <c r="E109" s="51">
        <v>216</v>
      </c>
      <c r="F109" s="21" t="s">
        <v>237</v>
      </c>
      <c r="G109" s="21" t="s">
        <v>26</v>
      </c>
      <c r="H109" s="51">
        <v>216</v>
      </c>
      <c r="I109" s="51"/>
      <c r="J109" s="51">
        <v>216</v>
      </c>
      <c r="K109" s="81"/>
      <c r="L109" s="51"/>
      <c r="M109" s="51"/>
      <c r="N109" s="81">
        <f>J109+M109</f>
        <v>216</v>
      </c>
    </row>
    <row r="110" spans="1:14" ht="180" customHeight="1">
      <c r="A110" s="18" t="s">
        <v>97</v>
      </c>
      <c r="B110" s="22"/>
      <c r="C110" s="52">
        <f>C111</f>
        <v>2997</v>
      </c>
      <c r="D110" s="52">
        <f>D111</f>
        <v>0</v>
      </c>
      <c r="E110" s="52">
        <f>E111</f>
        <v>2997</v>
      </c>
      <c r="F110" s="22" t="s">
        <v>236</v>
      </c>
      <c r="G110" s="22"/>
      <c r="H110" s="52">
        <f aca="true" t="shared" si="43" ref="H110:N110">H111</f>
        <v>2997</v>
      </c>
      <c r="I110" s="52">
        <f t="shared" si="43"/>
        <v>0</v>
      </c>
      <c r="J110" s="52">
        <f t="shared" si="43"/>
        <v>2997</v>
      </c>
      <c r="K110" s="80">
        <f t="shared" si="43"/>
        <v>0</v>
      </c>
      <c r="L110" s="52">
        <f t="shared" si="43"/>
        <v>0</v>
      </c>
      <c r="M110" s="52">
        <f t="shared" si="43"/>
        <v>0</v>
      </c>
      <c r="N110" s="80">
        <f t="shared" si="43"/>
        <v>2997</v>
      </c>
    </row>
    <row r="111" spans="1:14" ht="33" customHeight="1">
      <c r="A111" s="4" t="s">
        <v>25</v>
      </c>
      <c r="B111" s="5" t="s">
        <v>26</v>
      </c>
      <c r="C111" s="47">
        <v>2997</v>
      </c>
      <c r="D111" s="47"/>
      <c r="E111" s="47">
        <f>C111+D111</f>
        <v>2997</v>
      </c>
      <c r="F111" s="5" t="s">
        <v>236</v>
      </c>
      <c r="G111" s="5" t="s">
        <v>26</v>
      </c>
      <c r="H111" s="47">
        <v>2997</v>
      </c>
      <c r="I111" s="47"/>
      <c r="J111" s="47">
        <f>H111+I111</f>
        <v>2997</v>
      </c>
      <c r="K111" s="75"/>
      <c r="L111" s="47"/>
      <c r="M111" s="47"/>
      <c r="N111" s="75">
        <f>J111+M111</f>
        <v>2997</v>
      </c>
    </row>
    <row r="112" spans="1:14" ht="144" customHeight="1">
      <c r="A112" s="18" t="s">
        <v>82</v>
      </c>
      <c r="B112" s="22"/>
      <c r="C112" s="52">
        <f>C113</f>
        <v>1440</v>
      </c>
      <c r="D112" s="52">
        <f>D113</f>
        <v>0</v>
      </c>
      <c r="E112" s="52">
        <f>E113</f>
        <v>1440</v>
      </c>
      <c r="F112" s="22" t="s">
        <v>238</v>
      </c>
      <c r="G112" s="22"/>
      <c r="H112" s="52">
        <f aca="true" t="shared" si="44" ref="H112:N112">H113</f>
        <v>1440</v>
      </c>
      <c r="I112" s="52">
        <f t="shared" si="44"/>
        <v>0</v>
      </c>
      <c r="J112" s="52">
        <f t="shared" si="44"/>
        <v>1440</v>
      </c>
      <c r="K112" s="80">
        <f t="shared" si="44"/>
        <v>0</v>
      </c>
      <c r="L112" s="52">
        <f t="shared" si="44"/>
        <v>0</v>
      </c>
      <c r="M112" s="52">
        <f t="shared" si="44"/>
        <v>0</v>
      </c>
      <c r="N112" s="80">
        <f t="shared" si="44"/>
        <v>1440</v>
      </c>
    </row>
    <row r="113" spans="1:14" ht="31.5">
      <c r="A113" s="4" t="s">
        <v>25</v>
      </c>
      <c r="B113" s="21" t="s">
        <v>26</v>
      </c>
      <c r="C113" s="51">
        <v>1440</v>
      </c>
      <c r="D113" s="51"/>
      <c r="E113" s="47">
        <f>C113+D113</f>
        <v>1440</v>
      </c>
      <c r="F113" s="21" t="s">
        <v>238</v>
      </c>
      <c r="G113" s="21" t="s">
        <v>26</v>
      </c>
      <c r="H113" s="51">
        <v>1440</v>
      </c>
      <c r="I113" s="51"/>
      <c r="J113" s="47">
        <f>H113+I113</f>
        <v>1440</v>
      </c>
      <c r="K113" s="75"/>
      <c r="L113" s="47"/>
      <c r="M113" s="47"/>
      <c r="N113" s="75">
        <f>J113+M113</f>
        <v>1440</v>
      </c>
    </row>
    <row r="114" spans="1:14" ht="47.25" customHeight="1">
      <c r="A114" s="18" t="s">
        <v>83</v>
      </c>
      <c r="B114" s="9"/>
      <c r="C114" s="45">
        <f>C115+C120+C123+C127+C130+C132</f>
        <v>11749.83</v>
      </c>
      <c r="D114" s="45">
        <f>D115+D120+D123+D127+D130+D132</f>
        <v>0</v>
      </c>
      <c r="E114" s="45">
        <f>E115+E120+E123+E127+E130+E132</f>
        <v>11749.83</v>
      </c>
      <c r="F114" s="9" t="s">
        <v>239</v>
      </c>
      <c r="G114" s="9"/>
      <c r="H114" s="45">
        <f aca="true" t="shared" si="45" ref="H114:N114">H115+H120+H123+H127+H130+H132</f>
        <v>11749.83</v>
      </c>
      <c r="I114" s="45">
        <f t="shared" si="45"/>
        <v>0</v>
      </c>
      <c r="J114" s="45">
        <f t="shared" si="45"/>
        <v>11749.83</v>
      </c>
      <c r="K114" s="73">
        <f t="shared" si="45"/>
        <v>0</v>
      </c>
      <c r="L114" s="45">
        <f t="shared" si="45"/>
        <v>0</v>
      </c>
      <c r="M114" s="45">
        <f t="shared" si="45"/>
        <v>0</v>
      </c>
      <c r="N114" s="73">
        <f t="shared" si="45"/>
        <v>11749.83</v>
      </c>
    </row>
    <row r="115" spans="1:14" ht="48.75" customHeight="1">
      <c r="A115" s="20" t="s">
        <v>84</v>
      </c>
      <c r="B115" s="15"/>
      <c r="C115" s="46">
        <f>C116+C118</f>
        <v>600</v>
      </c>
      <c r="D115" s="46">
        <f>D116+D118</f>
        <v>0</v>
      </c>
      <c r="E115" s="46">
        <f>E116+E118</f>
        <v>600</v>
      </c>
      <c r="F115" s="15" t="s">
        <v>282</v>
      </c>
      <c r="G115" s="15"/>
      <c r="H115" s="46">
        <f aca="true" t="shared" si="46" ref="H115:N115">H116+H118</f>
        <v>600</v>
      </c>
      <c r="I115" s="46">
        <f t="shared" si="46"/>
        <v>0</v>
      </c>
      <c r="J115" s="46">
        <f t="shared" si="46"/>
        <v>600</v>
      </c>
      <c r="K115" s="74">
        <f t="shared" si="46"/>
        <v>0</v>
      </c>
      <c r="L115" s="46">
        <f t="shared" si="46"/>
        <v>0</v>
      </c>
      <c r="M115" s="46">
        <f t="shared" si="46"/>
        <v>0</v>
      </c>
      <c r="N115" s="74">
        <f t="shared" si="46"/>
        <v>600</v>
      </c>
    </row>
    <row r="116" spans="1:14" ht="131.25" customHeight="1">
      <c r="A116" s="16" t="s">
        <v>99</v>
      </c>
      <c r="B116" s="22"/>
      <c r="C116" s="52">
        <f>C117</f>
        <v>150</v>
      </c>
      <c r="D116" s="52">
        <f>D117</f>
        <v>0</v>
      </c>
      <c r="E116" s="52">
        <f>E117</f>
        <v>150</v>
      </c>
      <c r="F116" s="22" t="s">
        <v>240</v>
      </c>
      <c r="G116" s="22"/>
      <c r="H116" s="52">
        <f aca="true" t="shared" si="47" ref="H116:N116">H117</f>
        <v>150</v>
      </c>
      <c r="I116" s="52">
        <f t="shared" si="47"/>
        <v>0</v>
      </c>
      <c r="J116" s="52">
        <f t="shared" si="47"/>
        <v>150</v>
      </c>
      <c r="K116" s="80">
        <f t="shared" si="47"/>
        <v>0</v>
      </c>
      <c r="L116" s="52">
        <f t="shared" si="47"/>
        <v>0</v>
      </c>
      <c r="M116" s="52">
        <f t="shared" si="47"/>
        <v>0</v>
      </c>
      <c r="N116" s="80">
        <f t="shared" si="47"/>
        <v>150</v>
      </c>
    </row>
    <row r="117" spans="1:14" ht="30" customHeight="1">
      <c r="A117" s="4" t="s">
        <v>25</v>
      </c>
      <c r="B117" s="5" t="s">
        <v>26</v>
      </c>
      <c r="C117" s="47">
        <v>150</v>
      </c>
      <c r="D117" s="47"/>
      <c r="E117" s="47">
        <f>C117+D117</f>
        <v>150</v>
      </c>
      <c r="F117" s="5" t="s">
        <v>240</v>
      </c>
      <c r="G117" s="5" t="s">
        <v>26</v>
      </c>
      <c r="H117" s="47">
        <v>150</v>
      </c>
      <c r="I117" s="47"/>
      <c r="J117" s="47">
        <f>H117+I117</f>
        <v>150</v>
      </c>
      <c r="K117" s="75"/>
      <c r="L117" s="47"/>
      <c r="M117" s="47"/>
      <c r="N117" s="75">
        <f>J117+M117</f>
        <v>150</v>
      </c>
    </row>
    <row r="118" spans="1:14" ht="195" customHeight="1">
      <c r="A118" s="13" t="s">
        <v>100</v>
      </c>
      <c r="B118" s="9"/>
      <c r="C118" s="45">
        <f>C119</f>
        <v>450</v>
      </c>
      <c r="D118" s="45">
        <f>D119</f>
        <v>0</v>
      </c>
      <c r="E118" s="45">
        <f>E119</f>
        <v>450</v>
      </c>
      <c r="F118" s="9" t="s">
        <v>241</v>
      </c>
      <c r="G118" s="9"/>
      <c r="H118" s="45">
        <f aca="true" t="shared" si="48" ref="H118:N118">H119</f>
        <v>450</v>
      </c>
      <c r="I118" s="45">
        <f t="shared" si="48"/>
        <v>0</v>
      </c>
      <c r="J118" s="45">
        <f t="shared" si="48"/>
        <v>450</v>
      </c>
      <c r="K118" s="73">
        <f t="shared" si="48"/>
        <v>0</v>
      </c>
      <c r="L118" s="45">
        <f t="shared" si="48"/>
        <v>0</v>
      </c>
      <c r="M118" s="45">
        <f t="shared" si="48"/>
        <v>0</v>
      </c>
      <c r="N118" s="73">
        <f t="shared" si="48"/>
        <v>450</v>
      </c>
    </row>
    <row r="119" spans="1:14" ht="33" customHeight="1">
      <c r="A119" s="28" t="s">
        <v>25</v>
      </c>
      <c r="B119" s="5" t="s">
        <v>26</v>
      </c>
      <c r="C119" s="47">
        <v>450</v>
      </c>
      <c r="D119" s="47"/>
      <c r="E119" s="47">
        <v>450</v>
      </c>
      <c r="F119" s="5" t="s">
        <v>241</v>
      </c>
      <c r="G119" s="5" t="s">
        <v>26</v>
      </c>
      <c r="H119" s="47">
        <v>450</v>
      </c>
      <c r="I119" s="47"/>
      <c r="J119" s="47">
        <v>450</v>
      </c>
      <c r="K119" s="75"/>
      <c r="L119" s="47"/>
      <c r="M119" s="47"/>
      <c r="N119" s="75">
        <f>J119+M119</f>
        <v>450</v>
      </c>
    </row>
    <row r="120" spans="1:14" ht="34.5" customHeight="1">
      <c r="A120" s="14" t="s">
        <v>86</v>
      </c>
      <c r="B120" s="15"/>
      <c r="C120" s="46">
        <f aca="true" t="shared" si="49" ref="C120:E121">C121</f>
        <v>100</v>
      </c>
      <c r="D120" s="46">
        <f t="shared" si="49"/>
        <v>0</v>
      </c>
      <c r="E120" s="46">
        <f t="shared" si="49"/>
        <v>100</v>
      </c>
      <c r="F120" s="15" t="s">
        <v>283</v>
      </c>
      <c r="G120" s="15"/>
      <c r="H120" s="46">
        <f aca="true" t="shared" si="50" ref="H120:N121">H121</f>
        <v>100</v>
      </c>
      <c r="I120" s="46">
        <f t="shared" si="50"/>
        <v>0</v>
      </c>
      <c r="J120" s="46">
        <f t="shared" si="50"/>
        <v>100</v>
      </c>
      <c r="K120" s="74">
        <f t="shared" si="50"/>
        <v>0</v>
      </c>
      <c r="L120" s="46">
        <f t="shared" si="50"/>
        <v>0</v>
      </c>
      <c r="M120" s="46">
        <f t="shared" si="50"/>
        <v>0</v>
      </c>
      <c r="N120" s="74">
        <f t="shared" si="50"/>
        <v>100</v>
      </c>
    </row>
    <row r="121" spans="1:14" ht="20.25" customHeight="1">
      <c r="A121" s="4" t="s">
        <v>85</v>
      </c>
      <c r="B121" s="5"/>
      <c r="C121" s="47">
        <f t="shared" si="49"/>
        <v>100</v>
      </c>
      <c r="D121" s="47">
        <f t="shared" si="49"/>
        <v>0</v>
      </c>
      <c r="E121" s="47">
        <f t="shared" si="49"/>
        <v>100</v>
      </c>
      <c r="F121" s="5" t="s">
        <v>242</v>
      </c>
      <c r="G121" s="5"/>
      <c r="H121" s="47">
        <f t="shared" si="50"/>
        <v>100</v>
      </c>
      <c r="I121" s="47">
        <f t="shared" si="50"/>
        <v>0</v>
      </c>
      <c r="J121" s="47">
        <f t="shared" si="50"/>
        <v>100</v>
      </c>
      <c r="K121" s="75">
        <f t="shared" si="50"/>
        <v>0</v>
      </c>
      <c r="L121" s="47">
        <f t="shared" si="50"/>
        <v>0</v>
      </c>
      <c r="M121" s="47">
        <f t="shared" si="50"/>
        <v>0</v>
      </c>
      <c r="N121" s="75">
        <f t="shared" si="50"/>
        <v>100</v>
      </c>
    </row>
    <row r="122" spans="1:14" ht="34.5" customHeight="1">
      <c r="A122" s="4" t="s">
        <v>16</v>
      </c>
      <c r="B122" s="5" t="s">
        <v>17</v>
      </c>
      <c r="C122" s="47">
        <v>100</v>
      </c>
      <c r="D122" s="47"/>
      <c r="E122" s="47">
        <v>100</v>
      </c>
      <c r="F122" s="5" t="s">
        <v>242</v>
      </c>
      <c r="G122" s="5" t="s">
        <v>17</v>
      </c>
      <c r="H122" s="47">
        <v>100</v>
      </c>
      <c r="I122" s="47"/>
      <c r="J122" s="47">
        <v>100</v>
      </c>
      <c r="K122" s="75"/>
      <c r="L122" s="47"/>
      <c r="M122" s="47"/>
      <c r="N122" s="75">
        <f>J122+M122</f>
        <v>100</v>
      </c>
    </row>
    <row r="123" spans="1:14" ht="47.25">
      <c r="A123" s="14" t="s">
        <v>87</v>
      </c>
      <c r="B123" s="8"/>
      <c r="C123" s="46">
        <f aca="true" t="shared" si="51" ref="C123:E124">C124</f>
        <v>100</v>
      </c>
      <c r="D123" s="46">
        <f t="shared" si="51"/>
        <v>0</v>
      </c>
      <c r="E123" s="46">
        <f t="shared" si="51"/>
        <v>100</v>
      </c>
      <c r="F123" s="15" t="s">
        <v>284</v>
      </c>
      <c r="G123" s="8"/>
      <c r="H123" s="46">
        <f aca="true" t="shared" si="52" ref="H123:N124">H124</f>
        <v>100</v>
      </c>
      <c r="I123" s="46">
        <f t="shared" si="52"/>
        <v>0</v>
      </c>
      <c r="J123" s="46">
        <f t="shared" si="52"/>
        <v>100</v>
      </c>
      <c r="K123" s="74">
        <f t="shared" si="52"/>
        <v>0</v>
      </c>
      <c r="L123" s="46">
        <f t="shared" si="52"/>
        <v>0</v>
      </c>
      <c r="M123" s="46">
        <f t="shared" si="52"/>
        <v>0</v>
      </c>
      <c r="N123" s="74">
        <f t="shared" si="52"/>
        <v>100</v>
      </c>
    </row>
    <row r="124" spans="1:14" ht="47.25" customHeight="1">
      <c r="A124" s="4" t="s">
        <v>88</v>
      </c>
      <c r="B124" s="8"/>
      <c r="C124" s="47">
        <f t="shared" si="51"/>
        <v>100</v>
      </c>
      <c r="D124" s="47">
        <f t="shared" si="51"/>
        <v>0</v>
      </c>
      <c r="E124" s="47">
        <f t="shared" si="51"/>
        <v>100</v>
      </c>
      <c r="F124" s="5" t="s">
        <v>243</v>
      </c>
      <c r="G124" s="8"/>
      <c r="H124" s="47">
        <f t="shared" si="52"/>
        <v>100</v>
      </c>
      <c r="I124" s="47">
        <f t="shared" si="52"/>
        <v>0</v>
      </c>
      <c r="J124" s="47">
        <f t="shared" si="52"/>
        <v>100</v>
      </c>
      <c r="K124" s="75">
        <f t="shared" si="52"/>
        <v>0</v>
      </c>
      <c r="L124" s="47">
        <f t="shared" si="52"/>
        <v>0</v>
      </c>
      <c r="M124" s="47">
        <f t="shared" si="52"/>
        <v>0</v>
      </c>
      <c r="N124" s="75">
        <f t="shared" si="52"/>
        <v>100</v>
      </c>
    </row>
    <row r="125" spans="1:14" ht="31.5">
      <c r="A125" s="23" t="s">
        <v>16</v>
      </c>
      <c r="B125" s="21" t="s">
        <v>17</v>
      </c>
      <c r="C125" s="51">
        <v>100</v>
      </c>
      <c r="D125" s="51"/>
      <c r="E125" s="47">
        <f>C125+D125</f>
        <v>100</v>
      </c>
      <c r="F125" s="21" t="s">
        <v>243</v>
      </c>
      <c r="G125" s="21" t="s">
        <v>17</v>
      </c>
      <c r="H125" s="51">
        <v>100</v>
      </c>
      <c r="I125" s="51"/>
      <c r="J125" s="47">
        <f>H125+I125</f>
        <v>100</v>
      </c>
      <c r="K125" s="75"/>
      <c r="L125" s="47"/>
      <c r="M125" s="47"/>
      <c r="N125" s="75">
        <f>J125+M125</f>
        <v>100</v>
      </c>
    </row>
    <row r="126" spans="1:14" ht="48" customHeight="1">
      <c r="A126" s="20" t="s">
        <v>409</v>
      </c>
      <c r="B126" s="19"/>
      <c r="C126" s="50"/>
      <c r="D126" s="50"/>
      <c r="E126" s="46"/>
      <c r="F126" s="19" t="s">
        <v>410</v>
      </c>
      <c r="G126" s="19"/>
      <c r="H126" s="50"/>
      <c r="I126" s="50"/>
      <c r="J126" s="46">
        <f>J127</f>
        <v>879</v>
      </c>
      <c r="K126" s="46">
        <f>K127</f>
        <v>0</v>
      </c>
      <c r="L126" s="46">
        <f>L127</f>
        <v>0</v>
      </c>
      <c r="M126" s="46">
        <f>M127</f>
        <v>0</v>
      </c>
      <c r="N126" s="74">
        <f>N127</f>
        <v>879</v>
      </c>
    </row>
    <row r="127" spans="1:14" ht="40.5" customHeight="1">
      <c r="A127" s="28" t="s">
        <v>348</v>
      </c>
      <c r="B127" s="93"/>
      <c r="C127" s="55">
        <f>C128+C129</f>
        <v>879</v>
      </c>
      <c r="D127" s="55">
        <f>D128+D129</f>
        <v>0</v>
      </c>
      <c r="E127" s="55">
        <f>E128+E129</f>
        <v>879</v>
      </c>
      <c r="F127" s="29" t="s">
        <v>244</v>
      </c>
      <c r="G127" s="93"/>
      <c r="H127" s="55">
        <f aca="true" t="shared" si="53" ref="H127:N127">H128+H129</f>
        <v>879</v>
      </c>
      <c r="I127" s="55">
        <f t="shared" si="53"/>
        <v>0</v>
      </c>
      <c r="J127" s="55">
        <f t="shared" si="53"/>
        <v>879</v>
      </c>
      <c r="K127" s="87">
        <f t="shared" si="53"/>
        <v>0</v>
      </c>
      <c r="L127" s="55">
        <f t="shared" si="53"/>
        <v>0</v>
      </c>
      <c r="M127" s="55">
        <f t="shared" si="53"/>
        <v>0</v>
      </c>
      <c r="N127" s="87">
        <f t="shared" si="53"/>
        <v>879</v>
      </c>
    </row>
    <row r="128" spans="1:14" ht="99" customHeight="1">
      <c r="A128" s="4" t="s">
        <v>14</v>
      </c>
      <c r="B128" s="21" t="s">
        <v>15</v>
      </c>
      <c r="C128" s="51">
        <v>545</v>
      </c>
      <c r="D128" s="51"/>
      <c r="E128" s="47">
        <f>C128+D128</f>
        <v>545</v>
      </c>
      <c r="F128" s="21" t="s">
        <v>244</v>
      </c>
      <c r="G128" s="21" t="s">
        <v>15</v>
      </c>
      <c r="H128" s="51">
        <v>545</v>
      </c>
      <c r="I128" s="51"/>
      <c r="J128" s="47">
        <f>H128+I128</f>
        <v>545</v>
      </c>
      <c r="K128" s="75"/>
      <c r="L128" s="47"/>
      <c r="M128" s="47"/>
      <c r="N128" s="75">
        <f>J128+L128</f>
        <v>545</v>
      </c>
    </row>
    <row r="129" spans="1:14" ht="31.5">
      <c r="A129" s="4" t="s">
        <v>16</v>
      </c>
      <c r="B129" s="21" t="s">
        <v>17</v>
      </c>
      <c r="C129" s="51">
        <v>334</v>
      </c>
      <c r="D129" s="51"/>
      <c r="E129" s="47">
        <f>C129+D129</f>
        <v>334</v>
      </c>
      <c r="F129" s="21" t="s">
        <v>244</v>
      </c>
      <c r="G129" s="21" t="s">
        <v>17</v>
      </c>
      <c r="H129" s="51">
        <v>334</v>
      </c>
      <c r="I129" s="51"/>
      <c r="J129" s="47">
        <f>H129+I129</f>
        <v>334</v>
      </c>
      <c r="K129" s="75"/>
      <c r="L129" s="47"/>
      <c r="M129" s="47"/>
      <c r="N129" s="75">
        <f>J129+L129</f>
        <v>334</v>
      </c>
    </row>
    <row r="130" spans="1:14" ht="66" customHeight="1">
      <c r="A130" s="62" t="s">
        <v>349</v>
      </c>
      <c r="B130" s="65"/>
      <c r="C130" s="66">
        <f>C131</f>
        <v>1943.83</v>
      </c>
      <c r="D130" s="66">
        <f>D131</f>
        <v>0</v>
      </c>
      <c r="E130" s="66">
        <f>E131</f>
        <v>1943.83</v>
      </c>
      <c r="F130" s="65" t="s">
        <v>245</v>
      </c>
      <c r="G130" s="65"/>
      <c r="H130" s="66">
        <f aca="true" t="shared" si="54" ref="H130:N130">H131</f>
        <v>1943.83</v>
      </c>
      <c r="I130" s="66">
        <f t="shared" si="54"/>
        <v>0</v>
      </c>
      <c r="J130" s="66">
        <f t="shared" si="54"/>
        <v>1943.83</v>
      </c>
      <c r="K130" s="82">
        <f t="shared" si="54"/>
        <v>0</v>
      </c>
      <c r="L130" s="66">
        <f t="shared" si="54"/>
        <v>0</v>
      </c>
      <c r="M130" s="66">
        <f t="shared" si="54"/>
        <v>0</v>
      </c>
      <c r="N130" s="82">
        <f t="shared" si="54"/>
        <v>1943.83</v>
      </c>
    </row>
    <row r="131" spans="1:14" ht="96" customHeight="1">
      <c r="A131" s="23" t="s">
        <v>14</v>
      </c>
      <c r="B131" s="21" t="s">
        <v>15</v>
      </c>
      <c r="C131" s="51">
        <v>1943.83</v>
      </c>
      <c r="D131" s="51"/>
      <c r="E131" s="51">
        <v>1943.83</v>
      </c>
      <c r="F131" s="21" t="s">
        <v>245</v>
      </c>
      <c r="G131" s="21" t="s">
        <v>15</v>
      </c>
      <c r="H131" s="51">
        <v>1943.83</v>
      </c>
      <c r="I131" s="51"/>
      <c r="J131" s="51">
        <v>1943.83</v>
      </c>
      <c r="K131" s="81"/>
      <c r="L131" s="51"/>
      <c r="M131" s="51"/>
      <c r="N131" s="81">
        <f>J131+L131</f>
        <v>1943.83</v>
      </c>
    </row>
    <row r="132" spans="1:14" ht="110.25">
      <c r="A132" s="62" t="s">
        <v>350</v>
      </c>
      <c r="B132" s="65"/>
      <c r="C132" s="66">
        <f>C133</f>
        <v>8127</v>
      </c>
      <c r="D132" s="66">
        <f>D133</f>
        <v>0</v>
      </c>
      <c r="E132" s="66">
        <f>E133</f>
        <v>8127</v>
      </c>
      <c r="F132" s="65" t="s">
        <v>246</v>
      </c>
      <c r="G132" s="65"/>
      <c r="H132" s="66">
        <f aca="true" t="shared" si="55" ref="H132:N132">H133</f>
        <v>8127</v>
      </c>
      <c r="I132" s="66">
        <f t="shared" si="55"/>
        <v>0</v>
      </c>
      <c r="J132" s="66">
        <f t="shared" si="55"/>
        <v>8127</v>
      </c>
      <c r="K132" s="82">
        <f t="shared" si="55"/>
        <v>0</v>
      </c>
      <c r="L132" s="66">
        <f t="shared" si="55"/>
        <v>0</v>
      </c>
      <c r="M132" s="66">
        <f t="shared" si="55"/>
        <v>0</v>
      </c>
      <c r="N132" s="82">
        <f t="shared" si="55"/>
        <v>8127</v>
      </c>
    </row>
    <row r="133" spans="1:14" ht="31.5">
      <c r="A133" s="23" t="s">
        <v>25</v>
      </c>
      <c r="B133" s="21" t="s">
        <v>26</v>
      </c>
      <c r="C133" s="51">
        <v>8127</v>
      </c>
      <c r="D133" s="51"/>
      <c r="E133" s="47">
        <f>C133+D133</f>
        <v>8127</v>
      </c>
      <c r="F133" s="21" t="s">
        <v>246</v>
      </c>
      <c r="G133" s="21" t="s">
        <v>26</v>
      </c>
      <c r="H133" s="51">
        <v>8127</v>
      </c>
      <c r="I133" s="51"/>
      <c r="J133" s="47">
        <f>H133+I133</f>
        <v>8127</v>
      </c>
      <c r="K133" s="75"/>
      <c r="L133" s="47"/>
      <c r="M133" s="47"/>
      <c r="N133" s="75">
        <f>J133+L133</f>
        <v>8127</v>
      </c>
    </row>
    <row r="134" spans="1:14" ht="63">
      <c r="A134" s="16" t="s">
        <v>89</v>
      </c>
      <c r="B134" s="17"/>
      <c r="C134" s="49">
        <f>C135+C137</f>
        <v>3673.874</v>
      </c>
      <c r="D134" s="49">
        <f>D135+D137</f>
        <v>114.206</v>
      </c>
      <c r="E134" s="49">
        <f>E135+E137</f>
        <v>3788.08</v>
      </c>
      <c r="F134" s="17" t="s">
        <v>247</v>
      </c>
      <c r="G134" s="17"/>
      <c r="H134" s="49">
        <f aca="true" t="shared" si="56" ref="H134:N134">H135+H137</f>
        <v>3673.874</v>
      </c>
      <c r="I134" s="49">
        <f t="shared" si="56"/>
        <v>114.206</v>
      </c>
      <c r="J134" s="49">
        <f t="shared" si="56"/>
        <v>3788.08</v>
      </c>
      <c r="K134" s="76">
        <f t="shared" si="56"/>
        <v>0</v>
      </c>
      <c r="L134" s="49">
        <f t="shared" si="56"/>
        <v>0</v>
      </c>
      <c r="M134" s="49">
        <f t="shared" si="56"/>
        <v>0</v>
      </c>
      <c r="N134" s="76">
        <f t="shared" si="56"/>
        <v>3788.08</v>
      </c>
    </row>
    <row r="135" spans="1:14" ht="35.25" customHeight="1">
      <c r="A135" s="62" t="s">
        <v>351</v>
      </c>
      <c r="B135" s="65"/>
      <c r="C135" s="66">
        <f>C136</f>
        <v>3412.594</v>
      </c>
      <c r="D135" s="66">
        <f>D136</f>
        <v>114.206</v>
      </c>
      <c r="E135" s="66">
        <f>E136</f>
        <v>3526.8</v>
      </c>
      <c r="F135" s="65" t="s">
        <v>248</v>
      </c>
      <c r="G135" s="65"/>
      <c r="H135" s="66">
        <f aca="true" t="shared" si="57" ref="H135:N135">H136</f>
        <v>3412.594</v>
      </c>
      <c r="I135" s="66">
        <f t="shared" si="57"/>
        <v>114.206</v>
      </c>
      <c r="J135" s="66">
        <f t="shared" si="57"/>
        <v>3526.8</v>
      </c>
      <c r="K135" s="82">
        <f t="shared" si="57"/>
        <v>0</v>
      </c>
      <c r="L135" s="66">
        <f t="shared" si="57"/>
        <v>0</v>
      </c>
      <c r="M135" s="66">
        <f t="shared" si="57"/>
        <v>0</v>
      </c>
      <c r="N135" s="82">
        <f t="shared" si="57"/>
        <v>3526.8</v>
      </c>
    </row>
    <row r="136" spans="1:14" ht="47.25">
      <c r="A136" s="23" t="s">
        <v>71</v>
      </c>
      <c r="B136" s="21" t="s">
        <v>13</v>
      </c>
      <c r="C136" s="51">
        <v>3412.594</v>
      </c>
      <c r="D136" s="51">
        <v>114.206</v>
      </c>
      <c r="E136" s="47">
        <f>C136+D136</f>
        <v>3526.8</v>
      </c>
      <c r="F136" s="21" t="s">
        <v>248</v>
      </c>
      <c r="G136" s="21" t="s">
        <v>13</v>
      </c>
      <c r="H136" s="51">
        <v>3412.594</v>
      </c>
      <c r="I136" s="51">
        <v>114.206</v>
      </c>
      <c r="J136" s="47">
        <f>H136+I136</f>
        <v>3526.8</v>
      </c>
      <c r="K136" s="75"/>
      <c r="L136" s="47"/>
      <c r="M136" s="47"/>
      <c r="N136" s="75">
        <f>J136+L136</f>
        <v>3526.8</v>
      </c>
    </row>
    <row r="137" spans="1:14" ht="50.25" customHeight="1">
      <c r="A137" s="62" t="s">
        <v>352</v>
      </c>
      <c r="B137" s="65"/>
      <c r="C137" s="66">
        <f>C138</f>
        <v>261.28</v>
      </c>
      <c r="D137" s="66">
        <f>D138</f>
        <v>0</v>
      </c>
      <c r="E137" s="66">
        <f>E138</f>
        <v>261.28</v>
      </c>
      <c r="F137" s="65" t="s">
        <v>249</v>
      </c>
      <c r="G137" s="65"/>
      <c r="H137" s="66">
        <f aca="true" t="shared" si="58" ref="H137:N137">H138</f>
        <v>261.28</v>
      </c>
      <c r="I137" s="66">
        <f t="shared" si="58"/>
        <v>0</v>
      </c>
      <c r="J137" s="66">
        <f t="shared" si="58"/>
        <v>261.28</v>
      </c>
      <c r="K137" s="82">
        <f t="shared" si="58"/>
        <v>0</v>
      </c>
      <c r="L137" s="66">
        <f t="shared" si="58"/>
        <v>0</v>
      </c>
      <c r="M137" s="66">
        <f t="shared" si="58"/>
        <v>0</v>
      </c>
      <c r="N137" s="82">
        <f t="shared" si="58"/>
        <v>261.28</v>
      </c>
    </row>
    <row r="138" spans="1:14" ht="93.75" customHeight="1">
      <c r="A138" s="23" t="s">
        <v>14</v>
      </c>
      <c r="B138" s="21" t="s">
        <v>15</v>
      </c>
      <c r="C138" s="51">
        <v>261.28</v>
      </c>
      <c r="D138" s="51"/>
      <c r="E138" s="47">
        <f>C138+D138</f>
        <v>261.28</v>
      </c>
      <c r="F138" s="21" t="s">
        <v>249</v>
      </c>
      <c r="G138" s="21" t="s">
        <v>15</v>
      </c>
      <c r="H138" s="51">
        <v>261.28</v>
      </c>
      <c r="I138" s="51"/>
      <c r="J138" s="47">
        <f>H138+I138</f>
        <v>261.28</v>
      </c>
      <c r="K138" s="75"/>
      <c r="L138" s="47"/>
      <c r="M138" s="47"/>
      <c r="N138" s="75">
        <f>J138+L138</f>
        <v>261.28</v>
      </c>
    </row>
    <row r="139" spans="1:14" ht="31.5">
      <c r="A139" s="18" t="s">
        <v>29</v>
      </c>
      <c r="B139" s="22"/>
      <c r="C139" s="52">
        <f>C140+C143+C145</f>
        <v>7627.43</v>
      </c>
      <c r="D139" s="52">
        <f>D140+D143+D145</f>
        <v>0</v>
      </c>
      <c r="E139" s="52">
        <f>E140+E143+E145</f>
        <v>7627.43</v>
      </c>
      <c r="F139" s="22" t="s">
        <v>250</v>
      </c>
      <c r="G139" s="22"/>
      <c r="H139" s="52">
        <f aca="true" t="shared" si="59" ref="H139:N139">H140+H143+H145</f>
        <v>7627.43</v>
      </c>
      <c r="I139" s="52">
        <f t="shared" si="59"/>
        <v>0</v>
      </c>
      <c r="J139" s="52">
        <f t="shared" si="59"/>
        <v>7627.43</v>
      </c>
      <c r="K139" s="80">
        <f t="shared" si="59"/>
        <v>0</v>
      </c>
      <c r="L139" s="52">
        <f t="shared" si="59"/>
        <v>0</v>
      </c>
      <c r="M139" s="52">
        <f t="shared" si="59"/>
        <v>0</v>
      </c>
      <c r="N139" s="80">
        <f t="shared" si="59"/>
        <v>7627.43</v>
      </c>
    </row>
    <row r="140" spans="1:14" ht="67.5" customHeight="1">
      <c r="A140" s="20" t="s">
        <v>90</v>
      </c>
      <c r="B140" s="19"/>
      <c r="C140" s="50">
        <f aca="true" t="shared" si="60" ref="C140:E141">C141</f>
        <v>3000</v>
      </c>
      <c r="D140" s="50">
        <f t="shared" si="60"/>
        <v>0</v>
      </c>
      <c r="E140" s="50">
        <f t="shared" si="60"/>
        <v>3000</v>
      </c>
      <c r="F140" s="19" t="s">
        <v>255</v>
      </c>
      <c r="G140" s="19"/>
      <c r="H140" s="50">
        <f aca="true" t="shared" si="61" ref="H140:N141">H141</f>
        <v>3000</v>
      </c>
      <c r="I140" s="50">
        <f t="shared" si="61"/>
        <v>0</v>
      </c>
      <c r="J140" s="50">
        <f t="shared" si="61"/>
        <v>3000</v>
      </c>
      <c r="K140" s="78">
        <f t="shared" si="61"/>
        <v>0</v>
      </c>
      <c r="L140" s="50">
        <f t="shared" si="61"/>
        <v>0</v>
      </c>
      <c r="M140" s="50">
        <f t="shared" si="61"/>
        <v>0</v>
      </c>
      <c r="N140" s="78">
        <f t="shared" si="61"/>
        <v>3000</v>
      </c>
    </row>
    <row r="141" spans="1:14" ht="15.75">
      <c r="A141" s="67" t="s">
        <v>353</v>
      </c>
      <c r="B141" s="63"/>
      <c r="C141" s="64">
        <f t="shared" si="60"/>
        <v>3000</v>
      </c>
      <c r="D141" s="64">
        <f t="shared" si="60"/>
        <v>0</v>
      </c>
      <c r="E141" s="64">
        <f t="shared" si="60"/>
        <v>3000</v>
      </c>
      <c r="F141" s="63" t="s">
        <v>251</v>
      </c>
      <c r="G141" s="63"/>
      <c r="H141" s="64">
        <f t="shared" si="61"/>
        <v>3000</v>
      </c>
      <c r="I141" s="64">
        <f t="shared" si="61"/>
        <v>0</v>
      </c>
      <c r="J141" s="64">
        <f t="shared" si="61"/>
        <v>3000</v>
      </c>
      <c r="K141" s="79">
        <f t="shared" si="61"/>
        <v>0</v>
      </c>
      <c r="L141" s="64">
        <f t="shared" si="61"/>
        <v>0</v>
      </c>
      <c r="M141" s="64">
        <f t="shared" si="61"/>
        <v>0</v>
      </c>
      <c r="N141" s="79">
        <f t="shared" si="61"/>
        <v>3000</v>
      </c>
    </row>
    <row r="142" spans="1:14" ht="31.5">
      <c r="A142" s="23" t="s">
        <v>16</v>
      </c>
      <c r="B142" s="21" t="s">
        <v>17</v>
      </c>
      <c r="C142" s="51">
        <v>3000</v>
      </c>
      <c r="D142" s="51"/>
      <c r="E142" s="47">
        <f>C142+D142</f>
        <v>3000</v>
      </c>
      <c r="F142" s="21" t="s">
        <v>251</v>
      </c>
      <c r="G142" s="21" t="s">
        <v>17</v>
      </c>
      <c r="H142" s="51">
        <v>3000</v>
      </c>
      <c r="I142" s="51"/>
      <c r="J142" s="47">
        <f>H142+I142</f>
        <v>3000</v>
      </c>
      <c r="K142" s="75"/>
      <c r="L142" s="47"/>
      <c r="M142" s="47"/>
      <c r="N142" s="75">
        <f>J142+M142</f>
        <v>3000</v>
      </c>
    </row>
    <row r="143" spans="1:14" ht="47.25">
      <c r="A143" s="62" t="s">
        <v>354</v>
      </c>
      <c r="B143" s="65"/>
      <c r="C143" s="66">
        <f>C144</f>
        <v>2856.28</v>
      </c>
      <c r="D143" s="66">
        <f>D144</f>
        <v>0</v>
      </c>
      <c r="E143" s="66">
        <f>E144</f>
        <v>2856.28</v>
      </c>
      <c r="F143" s="65" t="s">
        <v>254</v>
      </c>
      <c r="G143" s="65"/>
      <c r="H143" s="66">
        <f aca="true" t="shared" si="62" ref="H143:N143">H144</f>
        <v>2856.28</v>
      </c>
      <c r="I143" s="66">
        <f t="shared" si="62"/>
        <v>0</v>
      </c>
      <c r="J143" s="66">
        <f t="shared" si="62"/>
        <v>2856.28</v>
      </c>
      <c r="K143" s="82">
        <f t="shared" si="62"/>
        <v>0</v>
      </c>
      <c r="L143" s="66">
        <f t="shared" si="62"/>
        <v>0</v>
      </c>
      <c r="M143" s="66">
        <f t="shared" si="62"/>
        <v>0</v>
      </c>
      <c r="N143" s="82">
        <f t="shared" si="62"/>
        <v>2856.28</v>
      </c>
    </row>
    <row r="144" spans="1:14" ht="31.5">
      <c r="A144" s="23" t="s">
        <v>25</v>
      </c>
      <c r="B144" s="21" t="s">
        <v>26</v>
      </c>
      <c r="C144" s="51">
        <v>2856.28</v>
      </c>
      <c r="D144" s="51"/>
      <c r="E144" s="47">
        <f>C144+D144</f>
        <v>2856.28</v>
      </c>
      <c r="F144" s="21" t="s">
        <v>254</v>
      </c>
      <c r="G144" s="21" t="s">
        <v>26</v>
      </c>
      <c r="H144" s="51">
        <v>2856.28</v>
      </c>
      <c r="I144" s="51"/>
      <c r="J144" s="47">
        <f>H144+I144</f>
        <v>2856.28</v>
      </c>
      <c r="K144" s="75"/>
      <c r="L144" s="47"/>
      <c r="M144" s="47"/>
      <c r="N144" s="75">
        <f>J144+L144</f>
        <v>2856.28</v>
      </c>
    </row>
    <row r="145" spans="1:14" ht="63">
      <c r="A145" s="62" t="s">
        <v>355</v>
      </c>
      <c r="B145" s="65"/>
      <c r="C145" s="66">
        <f>C146</f>
        <v>1771.15</v>
      </c>
      <c r="D145" s="66">
        <f>D146</f>
        <v>0</v>
      </c>
      <c r="E145" s="66">
        <f>E146</f>
        <v>1771.15</v>
      </c>
      <c r="F145" s="65" t="s">
        <v>411</v>
      </c>
      <c r="G145" s="65"/>
      <c r="H145" s="66">
        <f aca="true" t="shared" si="63" ref="H145:N145">H146</f>
        <v>1771.15</v>
      </c>
      <c r="I145" s="66">
        <f t="shared" si="63"/>
        <v>0</v>
      </c>
      <c r="J145" s="66">
        <f t="shared" si="63"/>
        <v>1771.15</v>
      </c>
      <c r="K145" s="82">
        <f t="shared" si="63"/>
        <v>0</v>
      </c>
      <c r="L145" s="66">
        <f t="shared" si="63"/>
        <v>0</v>
      </c>
      <c r="M145" s="66">
        <f t="shared" si="63"/>
        <v>0</v>
      </c>
      <c r="N145" s="82">
        <f t="shared" si="63"/>
        <v>1771.15</v>
      </c>
    </row>
    <row r="146" spans="1:14" ht="31.5">
      <c r="A146" s="23" t="s">
        <v>25</v>
      </c>
      <c r="B146" s="21" t="s">
        <v>26</v>
      </c>
      <c r="C146" s="51">
        <v>1771.15</v>
      </c>
      <c r="D146" s="51"/>
      <c r="E146" s="47">
        <f>C146+D146</f>
        <v>1771.15</v>
      </c>
      <c r="F146" s="21" t="s">
        <v>411</v>
      </c>
      <c r="G146" s="21" t="s">
        <v>26</v>
      </c>
      <c r="H146" s="51">
        <v>1771.15</v>
      </c>
      <c r="I146" s="51"/>
      <c r="J146" s="47">
        <f>H146+I146</f>
        <v>1771.15</v>
      </c>
      <c r="K146" s="75"/>
      <c r="L146" s="47"/>
      <c r="M146" s="47"/>
      <c r="N146" s="75">
        <f>J146+L146</f>
        <v>1771.15</v>
      </c>
    </row>
    <row r="147" spans="1:14" ht="15.75">
      <c r="A147" s="18" t="s">
        <v>2</v>
      </c>
      <c r="B147" s="22"/>
      <c r="C147" s="52">
        <f>C148</f>
        <v>100</v>
      </c>
      <c r="D147" s="52">
        <f aca="true" t="shared" si="64" ref="D147:E149">D148</f>
        <v>0</v>
      </c>
      <c r="E147" s="52">
        <f t="shared" si="64"/>
        <v>100</v>
      </c>
      <c r="F147" s="22" t="s">
        <v>252</v>
      </c>
      <c r="G147" s="22"/>
      <c r="H147" s="52">
        <f>H148</f>
        <v>100</v>
      </c>
      <c r="I147" s="52">
        <f aca="true" t="shared" si="65" ref="I147:N149">I148</f>
        <v>0</v>
      </c>
      <c r="J147" s="52">
        <f t="shared" si="65"/>
        <v>100</v>
      </c>
      <c r="K147" s="80">
        <f t="shared" si="65"/>
        <v>0</v>
      </c>
      <c r="L147" s="52">
        <f t="shared" si="65"/>
        <v>0</v>
      </c>
      <c r="M147" s="52">
        <f t="shared" si="65"/>
        <v>0</v>
      </c>
      <c r="N147" s="80">
        <f t="shared" si="65"/>
        <v>100</v>
      </c>
    </row>
    <row r="148" spans="1:14" ht="66" customHeight="1">
      <c r="A148" s="20" t="s">
        <v>92</v>
      </c>
      <c r="B148" s="19"/>
      <c r="C148" s="50">
        <f>C149</f>
        <v>100</v>
      </c>
      <c r="D148" s="50">
        <f t="shared" si="64"/>
        <v>0</v>
      </c>
      <c r="E148" s="50">
        <f t="shared" si="64"/>
        <v>100</v>
      </c>
      <c r="F148" s="19" t="s">
        <v>256</v>
      </c>
      <c r="G148" s="19"/>
      <c r="H148" s="50">
        <f>H149</f>
        <v>100</v>
      </c>
      <c r="I148" s="50">
        <f t="shared" si="65"/>
        <v>0</v>
      </c>
      <c r="J148" s="50">
        <f t="shared" si="65"/>
        <v>100</v>
      </c>
      <c r="K148" s="78">
        <f t="shared" si="65"/>
        <v>0</v>
      </c>
      <c r="L148" s="50">
        <f t="shared" si="65"/>
        <v>0</v>
      </c>
      <c r="M148" s="50">
        <f t="shared" si="65"/>
        <v>0</v>
      </c>
      <c r="N148" s="78">
        <f t="shared" si="65"/>
        <v>100</v>
      </c>
    </row>
    <row r="149" spans="1:14" ht="31.5">
      <c r="A149" s="23" t="s">
        <v>93</v>
      </c>
      <c r="B149" s="21"/>
      <c r="C149" s="51">
        <f>C150</f>
        <v>100</v>
      </c>
      <c r="D149" s="51">
        <f t="shared" si="64"/>
        <v>0</v>
      </c>
      <c r="E149" s="51">
        <f t="shared" si="64"/>
        <v>100</v>
      </c>
      <c r="F149" s="21" t="s">
        <v>253</v>
      </c>
      <c r="G149" s="21"/>
      <c r="H149" s="51">
        <f>H150</f>
        <v>100</v>
      </c>
      <c r="I149" s="51">
        <f t="shared" si="65"/>
        <v>0</v>
      </c>
      <c r="J149" s="51">
        <f t="shared" si="65"/>
        <v>100</v>
      </c>
      <c r="K149" s="81">
        <f t="shared" si="65"/>
        <v>0</v>
      </c>
      <c r="L149" s="51">
        <f t="shared" si="65"/>
        <v>0</v>
      </c>
      <c r="M149" s="51">
        <f t="shared" si="65"/>
        <v>0</v>
      </c>
      <c r="N149" s="81">
        <f t="shared" si="65"/>
        <v>100</v>
      </c>
    </row>
    <row r="150" spans="1:14" ht="31.5">
      <c r="A150" s="23" t="s">
        <v>16</v>
      </c>
      <c r="B150" s="21" t="s">
        <v>17</v>
      </c>
      <c r="C150" s="51">
        <v>100</v>
      </c>
      <c r="D150" s="51"/>
      <c r="E150" s="47">
        <f>C150+D150</f>
        <v>100</v>
      </c>
      <c r="F150" s="21" t="s">
        <v>253</v>
      </c>
      <c r="G150" s="21" t="s">
        <v>17</v>
      </c>
      <c r="H150" s="51">
        <v>100</v>
      </c>
      <c r="I150" s="51"/>
      <c r="J150" s="47">
        <f>H150+I150</f>
        <v>100</v>
      </c>
      <c r="K150" s="75"/>
      <c r="L150" s="47"/>
      <c r="M150" s="47"/>
      <c r="N150" s="75">
        <f>J150+M150</f>
        <v>100</v>
      </c>
    </row>
    <row r="151" spans="1:14" ht="31.5">
      <c r="A151" s="18" t="s">
        <v>62</v>
      </c>
      <c r="B151" s="22"/>
      <c r="C151" s="52">
        <f>C152+C155</f>
        <v>2287.15</v>
      </c>
      <c r="D151" s="52">
        <f>D152+D155</f>
        <v>0</v>
      </c>
      <c r="E151" s="52">
        <f>E152+E155</f>
        <v>2287.15</v>
      </c>
      <c r="F151" s="22" t="s">
        <v>257</v>
      </c>
      <c r="G151" s="22"/>
      <c r="H151" s="52">
        <f aca="true" t="shared" si="66" ref="H151:N151">H152+H155</f>
        <v>2287.15</v>
      </c>
      <c r="I151" s="52">
        <f t="shared" si="66"/>
        <v>0</v>
      </c>
      <c r="J151" s="52">
        <f t="shared" si="66"/>
        <v>2287.15</v>
      </c>
      <c r="K151" s="80">
        <f t="shared" si="66"/>
        <v>0</v>
      </c>
      <c r="L151" s="52">
        <f t="shared" si="66"/>
        <v>0</v>
      </c>
      <c r="M151" s="52">
        <f t="shared" si="66"/>
        <v>0</v>
      </c>
      <c r="N151" s="80">
        <f t="shared" si="66"/>
        <v>2287.15</v>
      </c>
    </row>
    <row r="152" spans="1:14" ht="31.5">
      <c r="A152" s="20" t="s">
        <v>95</v>
      </c>
      <c r="B152" s="19"/>
      <c r="C152" s="50">
        <f aca="true" t="shared" si="67" ref="C152:E153">C153</f>
        <v>580.6</v>
      </c>
      <c r="D152" s="50">
        <f t="shared" si="67"/>
        <v>0</v>
      </c>
      <c r="E152" s="50">
        <f t="shared" si="67"/>
        <v>580.6</v>
      </c>
      <c r="F152" s="19" t="s">
        <v>258</v>
      </c>
      <c r="G152" s="19"/>
      <c r="H152" s="50">
        <f aca="true" t="shared" si="68" ref="H152:N153">H153</f>
        <v>580.6</v>
      </c>
      <c r="I152" s="50">
        <f t="shared" si="68"/>
        <v>0</v>
      </c>
      <c r="J152" s="50">
        <f t="shared" si="68"/>
        <v>580.6</v>
      </c>
      <c r="K152" s="78">
        <f t="shared" si="68"/>
        <v>0</v>
      </c>
      <c r="L152" s="50">
        <f t="shared" si="68"/>
        <v>0</v>
      </c>
      <c r="M152" s="50">
        <f t="shared" si="68"/>
        <v>0</v>
      </c>
      <c r="N152" s="78">
        <f t="shared" si="68"/>
        <v>580.6</v>
      </c>
    </row>
    <row r="153" spans="1:14" ht="31.5">
      <c r="A153" s="23" t="s">
        <v>96</v>
      </c>
      <c r="B153" s="21"/>
      <c r="C153" s="51">
        <f t="shared" si="67"/>
        <v>580.6</v>
      </c>
      <c r="D153" s="51">
        <f t="shared" si="67"/>
        <v>0</v>
      </c>
      <c r="E153" s="51">
        <f t="shared" si="67"/>
        <v>580.6</v>
      </c>
      <c r="F153" s="21" t="s">
        <v>259</v>
      </c>
      <c r="G153" s="21"/>
      <c r="H153" s="51">
        <f t="shared" si="68"/>
        <v>580.6</v>
      </c>
      <c r="I153" s="51">
        <f t="shared" si="68"/>
        <v>0</v>
      </c>
      <c r="J153" s="51">
        <f t="shared" si="68"/>
        <v>580.6</v>
      </c>
      <c r="K153" s="81">
        <f t="shared" si="68"/>
        <v>0</v>
      </c>
      <c r="L153" s="51">
        <f t="shared" si="68"/>
        <v>0</v>
      </c>
      <c r="M153" s="51">
        <f t="shared" si="68"/>
        <v>0</v>
      </c>
      <c r="N153" s="81">
        <f t="shared" si="68"/>
        <v>580.6</v>
      </c>
    </row>
    <row r="154" spans="1:14" ht="31.5">
      <c r="A154" s="23" t="s">
        <v>16</v>
      </c>
      <c r="B154" s="21" t="s">
        <v>17</v>
      </c>
      <c r="C154" s="51">
        <v>580.6</v>
      </c>
      <c r="D154" s="51"/>
      <c r="E154" s="47">
        <f>C154+D154</f>
        <v>580.6</v>
      </c>
      <c r="F154" s="21" t="s">
        <v>259</v>
      </c>
      <c r="G154" s="21" t="s">
        <v>17</v>
      </c>
      <c r="H154" s="51">
        <v>580.6</v>
      </c>
      <c r="I154" s="51"/>
      <c r="J154" s="47">
        <f>H154+I154</f>
        <v>580.6</v>
      </c>
      <c r="K154" s="75"/>
      <c r="L154" s="47"/>
      <c r="M154" s="47"/>
      <c r="N154" s="75">
        <f>J154+M154</f>
        <v>580.6</v>
      </c>
    </row>
    <row r="155" spans="1:14" ht="31.5">
      <c r="A155" s="62" t="s">
        <v>356</v>
      </c>
      <c r="B155" s="65"/>
      <c r="C155" s="66">
        <f>C156+C157</f>
        <v>1706.55</v>
      </c>
      <c r="D155" s="66">
        <f>D156+D157</f>
        <v>0</v>
      </c>
      <c r="E155" s="66">
        <f>E156+E157</f>
        <v>1706.55</v>
      </c>
      <c r="F155" s="65" t="s">
        <v>260</v>
      </c>
      <c r="G155" s="65"/>
      <c r="H155" s="66">
        <f aca="true" t="shared" si="69" ref="H155:N155">H156+H157</f>
        <v>1706.55</v>
      </c>
      <c r="I155" s="66">
        <f t="shared" si="69"/>
        <v>0</v>
      </c>
      <c r="J155" s="66">
        <f t="shared" si="69"/>
        <v>1706.55</v>
      </c>
      <c r="K155" s="82">
        <f t="shared" si="69"/>
        <v>0</v>
      </c>
      <c r="L155" s="66">
        <f t="shared" si="69"/>
        <v>0</v>
      </c>
      <c r="M155" s="66">
        <f t="shared" si="69"/>
        <v>0</v>
      </c>
      <c r="N155" s="82">
        <f t="shared" si="69"/>
        <v>1706.55</v>
      </c>
    </row>
    <row r="156" spans="1:14" ht="96.75" customHeight="1">
      <c r="A156" s="4" t="s">
        <v>14</v>
      </c>
      <c r="B156" s="21" t="s">
        <v>15</v>
      </c>
      <c r="C156" s="51">
        <v>1656.55</v>
      </c>
      <c r="D156" s="51"/>
      <c r="E156" s="47">
        <f>C156+D156</f>
        <v>1656.55</v>
      </c>
      <c r="F156" s="21" t="s">
        <v>260</v>
      </c>
      <c r="G156" s="21" t="s">
        <v>15</v>
      </c>
      <c r="H156" s="51">
        <v>1656.55</v>
      </c>
      <c r="I156" s="51"/>
      <c r="J156" s="47">
        <f>H156+I156</f>
        <v>1656.55</v>
      </c>
      <c r="K156" s="75"/>
      <c r="L156" s="47"/>
      <c r="M156" s="47"/>
      <c r="N156" s="75">
        <f>J156+L156</f>
        <v>1656.55</v>
      </c>
    </row>
    <row r="157" spans="1:14" ht="31.5">
      <c r="A157" s="4" t="s">
        <v>16</v>
      </c>
      <c r="B157" s="21" t="s">
        <v>17</v>
      </c>
      <c r="C157" s="51">
        <v>50</v>
      </c>
      <c r="D157" s="51"/>
      <c r="E157" s="47">
        <f>C157+D157</f>
        <v>50</v>
      </c>
      <c r="F157" s="21" t="s">
        <v>260</v>
      </c>
      <c r="G157" s="21" t="s">
        <v>17</v>
      </c>
      <c r="H157" s="51">
        <v>50</v>
      </c>
      <c r="I157" s="51"/>
      <c r="J157" s="47">
        <f>H157+I157</f>
        <v>50</v>
      </c>
      <c r="K157" s="75"/>
      <c r="L157" s="47"/>
      <c r="M157" s="47"/>
      <c r="N157" s="75">
        <f>J157+L157</f>
        <v>50</v>
      </c>
    </row>
    <row r="158" spans="1:14" s="36" customFormat="1" ht="87.75" customHeight="1">
      <c r="A158" s="13" t="s">
        <v>261</v>
      </c>
      <c r="B158" s="25"/>
      <c r="C158" s="48">
        <f aca="true" t="shared" si="70" ref="C158:E159">C159</f>
        <v>576</v>
      </c>
      <c r="D158" s="48">
        <f t="shared" si="70"/>
        <v>0</v>
      </c>
      <c r="E158" s="48">
        <f t="shared" si="70"/>
        <v>576</v>
      </c>
      <c r="F158" s="25" t="s">
        <v>23</v>
      </c>
      <c r="G158" s="25"/>
      <c r="H158" s="48">
        <f>H159</f>
        <v>576</v>
      </c>
      <c r="I158" s="48">
        <f aca="true" t="shared" si="71" ref="I158:M160">I159</f>
        <v>0</v>
      </c>
      <c r="J158" s="48">
        <f t="shared" si="71"/>
        <v>576</v>
      </c>
      <c r="K158" s="72">
        <f t="shared" si="71"/>
        <v>0</v>
      </c>
      <c r="L158" s="48">
        <f t="shared" si="71"/>
        <v>1013.65</v>
      </c>
      <c r="M158" s="48">
        <f t="shared" si="71"/>
        <v>0</v>
      </c>
      <c r="N158" s="72">
        <f>N159</f>
        <v>1589.65</v>
      </c>
    </row>
    <row r="159" spans="1:14" ht="33.75" customHeight="1">
      <c r="A159" s="30" t="s">
        <v>94</v>
      </c>
      <c r="B159" s="31"/>
      <c r="C159" s="54">
        <f t="shared" si="70"/>
        <v>576</v>
      </c>
      <c r="D159" s="54">
        <f t="shared" si="70"/>
        <v>0</v>
      </c>
      <c r="E159" s="54">
        <f t="shared" si="70"/>
        <v>576</v>
      </c>
      <c r="F159" s="31" t="s">
        <v>262</v>
      </c>
      <c r="G159" s="31"/>
      <c r="H159" s="54">
        <f>H160</f>
        <v>576</v>
      </c>
      <c r="I159" s="54">
        <f t="shared" si="71"/>
        <v>0</v>
      </c>
      <c r="J159" s="54">
        <f>J160+J162</f>
        <v>576</v>
      </c>
      <c r="K159" s="54">
        <f>K160+K162</f>
        <v>0</v>
      </c>
      <c r="L159" s="54">
        <f>L160+L162</f>
        <v>1013.65</v>
      </c>
      <c r="M159" s="54">
        <f>M160+M162</f>
        <v>0</v>
      </c>
      <c r="N159" s="77">
        <f>N160+N162</f>
        <v>1589.65</v>
      </c>
    </row>
    <row r="160" spans="1:14" ht="32.25" customHeight="1">
      <c r="A160" s="28" t="s">
        <v>285</v>
      </c>
      <c r="B160" s="29"/>
      <c r="C160" s="55">
        <f>C161</f>
        <v>576</v>
      </c>
      <c r="D160" s="55">
        <f>D161</f>
        <v>0</v>
      </c>
      <c r="E160" s="47">
        <f>C160+D160</f>
        <v>576</v>
      </c>
      <c r="F160" s="29" t="s">
        <v>263</v>
      </c>
      <c r="G160" s="29"/>
      <c r="H160" s="55">
        <f>H161</f>
        <v>576</v>
      </c>
      <c r="I160" s="55">
        <f>I161</f>
        <v>0</v>
      </c>
      <c r="J160" s="47">
        <f>J161</f>
        <v>576</v>
      </c>
      <c r="K160" s="47">
        <f t="shared" si="71"/>
        <v>0</v>
      </c>
      <c r="L160" s="47">
        <f t="shared" si="71"/>
        <v>0</v>
      </c>
      <c r="M160" s="47">
        <f t="shared" si="71"/>
        <v>-576</v>
      </c>
      <c r="N160" s="75">
        <f>N161</f>
        <v>0</v>
      </c>
    </row>
    <row r="161" spans="1:14" ht="31.5">
      <c r="A161" s="28" t="s">
        <v>25</v>
      </c>
      <c r="B161" s="29" t="s">
        <v>26</v>
      </c>
      <c r="C161" s="55">
        <v>576</v>
      </c>
      <c r="D161" s="55"/>
      <c r="E161" s="47">
        <f>C161+D161</f>
        <v>576</v>
      </c>
      <c r="F161" s="29" t="s">
        <v>263</v>
      </c>
      <c r="G161" s="29" t="s">
        <v>26</v>
      </c>
      <c r="H161" s="55">
        <v>576</v>
      </c>
      <c r="I161" s="55"/>
      <c r="J161" s="47">
        <v>576</v>
      </c>
      <c r="K161" s="75"/>
      <c r="L161" s="47"/>
      <c r="M161" s="47">
        <v>-576</v>
      </c>
      <c r="N161" s="75">
        <f>J161+M161</f>
        <v>0</v>
      </c>
    </row>
    <row r="162" spans="1:14" ht="39" customHeight="1">
      <c r="A162" s="30" t="s">
        <v>391</v>
      </c>
      <c r="B162" s="31"/>
      <c r="C162" s="54"/>
      <c r="D162" s="54"/>
      <c r="E162" s="46"/>
      <c r="F162" s="31" t="s">
        <v>392</v>
      </c>
      <c r="G162" s="31"/>
      <c r="H162" s="54"/>
      <c r="I162" s="54"/>
      <c r="J162" s="46">
        <f>J163</f>
        <v>0</v>
      </c>
      <c r="K162" s="74"/>
      <c r="L162" s="46">
        <f>L163</f>
        <v>1013.65</v>
      </c>
      <c r="M162" s="46">
        <f>M163</f>
        <v>576</v>
      </c>
      <c r="N162" s="74">
        <f>N163</f>
        <v>1589.65</v>
      </c>
    </row>
    <row r="163" spans="1:14" ht="31.5">
      <c r="A163" s="28" t="s">
        <v>25</v>
      </c>
      <c r="B163" s="29"/>
      <c r="C163" s="55"/>
      <c r="D163" s="55"/>
      <c r="E163" s="47"/>
      <c r="F163" s="29" t="s">
        <v>392</v>
      </c>
      <c r="G163" s="29" t="s">
        <v>26</v>
      </c>
      <c r="H163" s="55"/>
      <c r="I163" s="55"/>
      <c r="J163" s="47"/>
      <c r="K163" s="75"/>
      <c r="L163" s="47">
        <v>1013.65</v>
      </c>
      <c r="M163" s="47">
        <v>576</v>
      </c>
      <c r="N163" s="75">
        <f>J163+L163+M163</f>
        <v>1589.65</v>
      </c>
    </row>
    <row r="164" spans="1:15" ht="20.25" customHeight="1">
      <c r="A164" s="32" t="s">
        <v>127</v>
      </c>
      <c r="B164" s="33"/>
      <c r="C164" s="43">
        <f>C165</f>
        <v>55869.829</v>
      </c>
      <c r="D164" s="43" t="e">
        <f>D165</f>
        <v>#REF!</v>
      </c>
      <c r="E164" s="43" t="e">
        <f>E165</f>
        <v>#REF!</v>
      </c>
      <c r="F164" s="33" t="s">
        <v>41</v>
      </c>
      <c r="G164" s="33"/>
      <c r="H164" s="43">
        <f aca="true" t="shared" si="72" ref="H164:N164">H165</f>
        <v>55869.829</v>
      </c>
      <c r="I164" s="43" t="e">
        <f t="shared" si="72"/>
        <v>#REF!</v>
      </c>
      <c r="J164" s="43">
        <f t="shared" si="72"/>
        <v>56660.199</v>
      </c>
      <c r="K164" s="71">
        <f>K165</f>
        <v>336.28999999999996</v>
      </c>
      <c r="L164" s="43">
        <f t="shared" si="72"/>
        <v>150.001</v>
      </c>
      <c r="M164" s="43">
        <f t="shared" si="72"/>
        <v>1019.7</v>
      </c>
      <c r="N164" s="71">
        <f t="shared" si="72"/>
        <v>58166.19</v>
      </c>
      <c r="O164" s="60">
        <f>N164-J164</f>
        <v>1505.9910000000018</v>
      </c>
    </row>
    <row r="165" spans="1:14" s="36" customFormat="1" ht="32.25" customHeight="1">
      <c r="A165" s="13" t="s">
        <v>153</v>
      </c>
      <c r="B165" s="25"/>
      <c r="C165" s="48">
        <f>C166+C171+C176+C180</f>
        <v>55869.829</v>
      </c>
      <c r="D165" s="48" t="e">
        <f>D166+D171+D176+D180</f>
        <v>#REF!</v>
      </c>
      <c r="E165" s="48" t="e">
        <f>E166+E171+E176+E180</f>
        <v>#REF!</v>
      </c>
      <c r="F165" s="25" t="s">
        <v>128</v>
      </c>
      <c r="G165" s="25"/>
      <c r="H165" s="48">
        <f aca="true" t="shared" si="73" ref="H165:N165">H166+H171+H176+H180</f>
        <v>55869.829</v>
      </c>
      <c r="I165" s="48" t="e">
        <f t="shared" si="73"/>
        <v>#REF!</v>
      </c>
      <c r="J165" s="48">
        <f t="shared" si="73"/>
        <v>56660.199</v>
      </c>
      <c r="K165" s="72">
        <f t="shared" si="73"/>
        <v>336.28999999999996</v>
      </c>
      <c r="L165" s="48">
        <f t="shared" si="73"/>
        <v>150.001</v>
      </c>
      <c r="M165" s="48">
        <f t="shared" si="73"/>
        <v>1019.7</v>
      </c>
      <c r="N165" s="72">
        <f t="shared" si="73"/>
        <v>58166.19</v>
      </c>
    </row>
    <row r="166" spans="1:14" ht="49.5" customHeight="1">
      <c r="A166" s="10" t="s">
        <v>103</v>
      </c>
      <c r="B166" s="9"/>
      <c r="C166" s="45">
        <f aca="true" t="shared" si="74" ref="C166:E167">C167</f>
        <v>36540</v>
      </c>
      <c r="D166" s="45" t="e">
        <f t="shared" si="74"/>
        <v>#REF!</v>
      </c>
      <c r="E166" s="45" t="e">
        <f t="shared" si="74"/>
        <v>#REF!</v>
      </c>
      <c r="F166" s="9" t="s">
        <v>129</v>
      </c>
      <c r="G166" s="9"/>
      <c r="H166" s="45">
        <f aca="true" t="shared" si="75" ref="H166:N167">H167</f>
        <v>36540</v>
      </c>
      <c r="I166" s="45" t="e">
        <f t="shared" si="75"/>
        <v>#REF!</v>
      </c>
      <c r="J166" s="45">
        <f t="shared" si="75"/>
        <v>36910</v>
      </c>
      <c r="K166" s="73">
        <f t="shared" si="75"/>
        <v>336.28999999999996</v>
      </c>
      <c r="L166" s="45">
        <f t="shared" si="75"/>
        <v>0</v>
      </c>
      <c r="M166" s="45">
        <f t="shared" si="75"/>
        <v>1020</v>
      </c>
      <c r="N166" s="73">
        <f t="shared" si="75"/>
        <v>38266.29</v>
      </c>
    </row>
    <row r="167" spans="1:14" ht="83.25" customHeight="1">
      <c r="A167" s="14" t="s">
        <v>102</v>
      </c>
      <c r="B167" s="15"/>
      <c r="C167" s="46">
        <f t="shared" si="74"/>
        <v>36540</v>
      </c>
      <c r="D167" s="46" t="e">
        <f t="shared" si="74"/>
        <v>#REF!</v>
      </c>
      <c r="E167" s="46" t="e">
        <f t="shared" si="74"/>
        <v>#REF!</v>
      </c>
      <c r="F167" s="15" t="s">
        <v>412</v>
      </c>
      <c r="G167" s="15"/>
      <c r="H167" s="46">
        <f t="shared" si="75"/>
        <v>36540</v>
      </c>
      <c r="I167" s="46" t="e">
        <f t="shared" si="75"/>
        <v>#REF!</v>
      </c>
      <c r="J167" s="46">
        <f t="shared" si="75"/>
        <v>36910</v>
      </c>
      <c r="K167" s="74">
        <f>K168</f>
        <v>336.28999999999996</v>
      </c>
      <c r="L167" s="46">
        <f t="shared" si="75"/>
        <v>0</v>
      </c>
      <c r="M167" s="46">
        <f t="shared" si="75"/>
        <v>1020</v>
      </c>
      <c r="N167" s="74">
        <f t="shared" si="75"/>
        <v>38266.29</v>
      </c>
    </row>
    <row r="168" spans="1:14" ht="33" customHeight="1">
      <c r="A168" s="4" t="s">
        <v>101</v>
      </c>
      <c r="B168" s="5"/>
      <c r="C168" s="47">
        <f>C170</f>
        <v>36540</v>
      </c>
      <c r="D168" s="47" t="e">
        <f>D170+#REF!</f>
        <v>#REF!</v>
      </c>
      <c r="E168" s="47" t="e">
        <f>E170+#REF!</f>
        <v>#REF!</v>
      </c>
      <c r="F168" s="5" t="s">
        <v>130</v>
      </c>
      <c r="G168" s="5"/>
      <c r="H168" s="47">
        <f>H170</f>
        <v>36540</v>
      </c>
      <c r="I168" s="47" t="e">
        <f>I170+#REF!</f>
        <v>#REF!</v>
      </c>
      <c r="J168" s="47">
        <f>J170+J169</f>
        <v>36910</v>
      </c>
      <c r="K168" s="75">
        <f>K170+K169</f>
        <v>336.28999999999996</v>
      </c>
      <c r="L168" s="47">
        <f>L170+L169</f>
        <v>0</v>
      </c>
      <c r="M168" s="47">
        <f>M170+M169</f>
        <v>1020</v>
      </c>
      <c r="N168" s="75">
        <f>N170+N169</f>
        <v>38266.29</v>
      </c>
    </row>
    <row r="169" spans="1:14" ht="33" customHeight="1">
      <c r="A169" s="4" t="s">
        <v>16</v>
      </c>
      <c r="B169" s="5" t="s">
        <v>17</v>
      </c>
      <c r="C169" s="47"/>
      <c r="D169" s="47">
        <v>370</v>
      </c>
      <c r="E169" s="47">
        <f>C169+D169</f>
        <v>370</v>
      </c>
      <c r="F169" s="5" t="s">
        <v>130</v>
      </c>
      <c r="G169" s="5" t="s">
        <v>17</v>
      </c>
      <c r="H169" s="47"/>
      <c r="I169" s="47">
        <v>370</v>
      </c>
      <c r="J169" s="47">
        <f>H169+I169</f>
        <v>370</v>
      </c>
      <c r="K169" s="75">
        <f>171.29+165</f>
        <v>336.28999999999996</v>
      </c>
      <c r="L169" s="47"/>
      <c r="M169" s="47">
        <v>20</v>
      </c>
      <c r="N169" s="75">
        <f>L169+M169+J169+K169</f>
        <v>726.29</v>
      </c>
    </row>
    <row r="170" spans="1:14" ht="51" customHeight="1">
      <c r="A170" s="4" t="s">
        <v>71</v>
      </c>
      <c r="B170" s="5" t="s">
        <v>13</v>
      </c>
      <c r="C170" s="47">
        <f>36400+100+40</f>
        <v>36540</v>
      </c>
      <c r="D170" s="47"/>
      <c r="E170" s="47">
        <f>C170+D170</f>
        <v>36540</v>
      </c>
      <c r="F170" s="5" t="s">
        <v>130</v>
      </c>
      <c r="G170" s="5" t="s">
        <v>13</v>
      </c>
      <c r="H170" s="47">
        <f>36400+100+40</f>
        <v>36540</v>
      </c>
      <c r="I170" s="47"/>
      <c r="J170" s="47">
        <f>H170+I170</f>
        <v>36540</v>
      </c>
      <c r="K170" s="75"/>
      <c r="L170" s="47"/>
      <c r="M170" s="47">
        <v>1000</v>
      </c>
      <c r="N170" s="75">
        <f>L170+M170+J170+K170</f>
        <v>37540</v>
      </c>
    </row>
    <row r="171" spans="1:14" ht="56.25" customHeight="1">
      <c r="A171" s="10" t="s">
        <v>131</v>
      </c>
      <c r="B171" s="9"/>
      <c r="C171" s="45">
        <f aca="true" t="shared" si="76" ref="C171:E172">C172</f>
        <v>14000</v>
      </c>
      <c r="D171" s="45" t="e">
        <f t="shared" si="76"/>
        <v>#REF!</v>
      </c>
      <c r="E171" s="45" t="e">
        <f t="shared" si="76"/>
        <v>#REF!</v>
      </c>
      <c r="F171" s="9" t="s">
        <v>132</v>
      </c>
      <c r="G171" s="9"/>
      <c r="H171" s="45">
        <f aca="true" t="shared" si="77" ref="H171:N172">H172</f>
        <v>14000</v>
      </c>
      <c r="I171" s="45" t="e">
        <f t="shared" si="77"/>
        <v>#REF!</v>
      </c>
      <c r="J171" s="45">
        <f t="shared" si="77"/>
        <v>14420.37</v>
      </c>
      <c r="K171" s="73">
        <f t="shared" si="77"/>
        <v>0</v>
      </c>
      <c r="L171" s="45">
        <f t="shared" si="77"/>
        <v>0</v>
      </c>
      <c r="M171" s="45">
        <f t="shared" si="77"/>
        <v>-30.3</v>
      </c>
      <c r="N171" s="73">
        <f t="shared" si="77"/>
        <v>14390.07</v>
      </c>
    </row>
    <row r="172" spans="1:14" ht="68.25" customHeight="1">
      <c r="A172" s="14" t="s">
        <v>133</v>
      </c>
      <c r="B172" s="15"/>
      <c r="C172" s="46">
        <f t="shared" si="76"/>
        <v>14000</v>
      </c>
      <c r="D172" s="46" t="e">
        <f t="shared" si="76"/>
        <v>#REF!</v>
      </c>
      <c r="E172" s="46" t="e">
        <f t="shared" si="76"/>
        <v>#REF!</v>
      </c>
      <c r="F172" s="15" t="s">
        <v>414</v>
      </c>
      <c r="G172" s="15"/>
      <c r="H172" s="46">
        <f t="shared" si="77"/>
        <v>14000</v>
      </c>
      <c r="I172" s="46" t="e">
        <f t="shared" si="77"/>
        <v>#REF!</v>
      </c>
      <c r="J172" s="46">
        <f t="shared" si="77"/>
        <v>14420.37</v>
      </c>
      <c r="K172" s="74">
        <f t="shared" si="77"/>
        <v>0</v>
      </c>
      <c r="L172" s="46">
        <f t="shared" si="77"/>
        <v>0</v>
      </c>
      <c r="M172" s="46">
        <f t="shared" si="77"/>
        <v>-30.3</v>
      </c>
      <c r="N172" s="74">
        <f t="shared" si="77"/>
        <v>14390.07</v>
      </c>
    </row>
    <row r="173" spans="1:14" ht="35.25" customHeight="1">
      <c r="A173" s="4" t="s">
        <v>135</v>
      </c>
      <c r="B173" s="5"/>
      <c r="C173" s="47">
        <f>C175</f>
        <v>14000</v>
      </c>
      <c r="D173" s="47" t="e">
        <f>D175+#REF!</f>
        <v>#REF!</v>
      </c>
      <c r="E173" s="47" t="e">
        <f>E175+#REF!</f>
        <v>#REF!</v>
      </c>
      <c r="F173" s="5" t="s">
        <v>134</v>
      </c>
      <c r="G173" s="5"/>
      <c r="H173" s="47">
        <f>H175</f>
        <v>14000</v>
      </c>
      <c r="I173" s="47" t="e">
        <f>I175+#REF!</f>
        <v>#REF!</v>
      </c>
      <c r="J173" s="47">
        <f>J174+J175</f>
        <v>14420.37</v>
      </c>
      <c r="K173" s="75">
        <f>K174+K175</f>
        <v>0</v>
      </c>
      <c r="L173" s="47">
        <f>L174+L175</f>
        <v>0</v>
      </c>
      <c r="M173" s="47">
        <f>M174+M175</f>
        <v>-30.3</v>
      </c>
      <c r="N173" s="75">
        <f>N174+N175</f>
        <v>14390.07</v>
      </c>
    </row>
    <row r="174" spans="1:14" ht="35.25" customHeight="1">
      <c r="A174" s="4" t="s">
        <v>16</v>
      </c>
      <c r="B174" s="5" t="s">
        <v>17</v>
      </c>
      <c r="C174" s="47"/>
      <c r="D174" s="47">
        <v>420.37</v>
      </c>
      <c r="E174" s="47">
        <f>C174+D174</f>
        <v>420.37</v>
      </c>
      <c r="F174" s="5" t="s">
        <v>134</v>
      </c>
      <c r="G174" s="5" t="s">
        <v>17</v>
      </c>
      <c r="H174" s="47"/>
      <c r="I174" s="47">
        <v>420.37</v>
      </c>
      <c r="J174" s="47">
        <f>H174+I174</f>
        <v>420.37</v>
      </c>
      <c r="K174" s="75"/>
      <c r="L174" s="47"/>
      <c r="M174" s="47">
        <v>-0.3</v>
      </c>
      <c r="N174" s="75">
        <f>J174+M174</f>
        <v>420.07</v>
      </c>
    </row>
    <row r="175" spans="1:14" ht="53.25" customHeight="1">
      <c r="A175" s="4" t="s">
        <v>71</v>
      </c>
      <c r="B175" s="5" t="s">
        <v>13</v>
      </c>
      <c r="C175" s="47">
        <v>14000</v>
      </c>
      <c r="D175" s="47"/>
      <c r="E175" s="47">
        <f>C175+D175</f>
        <v>14000</v>
      </c>
      <c r="F175" s="5" t="s">
        <v>134</v>
      </c>
      <c r="G175" s="5" t="s">
        <v>13</v>
      </c>
      <c r="H175" s="47">
        <v>14000</v>
      </c>
      <c r="I175" s="47"/>
      <c r="J175" s="47">
        <f>H175+I175</f>
        <v>14000</v>
      </c>
      <c r="K175" s="75"/>
      <c r="L175" s="47"/>
      <c r="M175" s="47">
        <v>-30</v>
      </c>
      <c r="N175" s="75">
        <f>J175+M175</f>
        <v>13970</v>
      </c>
    </row>
    <row r="176" spans="1:14" ht="65.25" customHeight="1">
      <c r="A176" s="10" t="s">
        <v>136</v>
      </c>
      <c r="B176" s="9"/>
      <c r="C176" s="45">
        <f>C177</f>
        <v>4100</v>
      </c>
      <c r="D176" s="45">
        <f aca="true" t="shared" si="78" ref="D176:E178">D177</f>
        <v>0</v>
      </c>
      <c r="E176" s="45">
        <f t="shared" si="78"/>
        <v>4100</v>
      </c>
      <c r="F176" s="9" t="s">
        <v>139</v>
      </c>
      <c r="G176" s="9"/>
      <c r="H176" s="45">
        <f>H177</f>
        <v>4100</v>
      </c>
      <c r="I176" s="45">
        <f aca="true" t="shared" si="79" ref="I176:N178">I177</f>
        <v>0</v>
      </c>
      <c r="J176" s="45">
        <f t="shared" si="79"/>
        <v>4100</v>
      </c>
      <c r="K176" s="73">
        <f t="shared" si="79"/>
        <v>0</v>
      </c>
      <c r="L176" s="45">
        <f t="shared" si="79"/>
        <v>0</v>
      </c>
      <c r="M176" s="45">
        <f t="shared" si="79"/>
        <v>0</v>
      </c>
      <c r="N176" s="73">
        <f t="shared" si="79"/>
        <v>4100</v>
      </c>
    </row>
    <row r="177" spans="1:14" ht="105" customHeight="1">
      <c r="A177" s="14" t="s">
        <v>137</v>
      </c>
      <c r="B177" s="15"/>
      <c r="C177" s="46">
        <f>C178</f>
        <v>4100</v>
      </c>
      <c r="D177" s="46">
        <f t="shared" si="78"/>
        <v>0</v>
      </c>
      <c r="E177" s="46">
        <f t="shared" si="78"/>
        <v>4100</v>
      </c>
      <c r="F177" s="15" t="s">
        <v>413</v>
      </c>
      <c r="G177" s="15"/>
      <c r="H177" s="46">
        <f>H178</f>
        <v>4100</v>
      </c>
      <c r="I177" s="46">
        <f t="shared" si="79"/>
        <v>0</v>
      </c>
      <c r="J177" s="46">
        <f t="shared" si="79"/>
        <v>4100</v>
      </c>
      <c r="K177" s="74">
        <f t="shared" si="79"/>
        <v>0</v>
      </c>
      <c r="L177" s="46">
        <f t="shared" si="79"/>
        <v>0</v>
      </c>
      <c r="M177" s="46">
        <f t="shared" si="79"/>
        <v>0</v>
      </c>
      <c r="N177" s="74">
        <f t="shared" si="79"/>
        <v>4100</v>
      </c>
    </row>
    <row r="178" spans="1:14" ht="33.75" customHeight="1">
      <c r="A178" s="4" t="s">
        <v>140</v>
      </c>
      <c r="B178" s="5"/>
      <c r="C178" s="47">
        <f>C179</f>
        <v>4100</v>
      </c>
      <c r="D178" s="47">
        <f t="shared" si="78"/>
        <v>0</v>
      </c>
      <c r="E178" s="47">
        <f t="shared" si="78"/>
        <v>4100</v>
      </c>
      <c r="F178" s="5" t="s">
        <v>138</v>
      </c>
      <c r="G178" s="5"/>
      <c r="H178" s="47">
        <f>H179</f>
        <v>4100</v>
      </c>
      <c r="I178" s="47">
        <f t="shared" si="79"/>
        <v>0</v>
      </c>
      <c r="J178" s="47">
        <f t="shared" si="79"/>
        <v>4100</v>
      </c>
      <c r="K178" s="75">
        <f t="shared" si="79"/>
        <v>0</v>
      </c>
      <c r="L178" s="47">
        <f t="shared" si="79"/>
        <v>0</v>
      </c>
      <c r="M178" s="47">
        <f t="shared" si="79"/>
        <v>0</v>
      </c>
      <c r="N178" s="75">
        <f t="shared" si="79"/>
        <v>4100</v>
      </c>
    </row>
    <row r="179" spans="1:14" ht="54.75" customHeight="1">
      <c r="A179" s="4" t="s">
        <v>71</v>
      </c>
      <c r="B179" s="5" t="s">
        <v>13</v>
      </c>
      <c r="C179" s="47">
        <v>4100</v>
      </c>
      <c r="D179" s="47"/>
      <c r="E179" s="47">
        <f>C179+D179</f>
        <v>4100</v>
      </c>
      <c r="F179" s="5" t="s">
        <v>138</v>
      </c>
      <c r="G179" s="5" t="s">
        <v>13</v>
      </c>
      <c r="H179" s="47">
        <v>4100</v>
      </c>
      <c r="I179" s="47"/>
      <c r="J179" s="47">
        <f>H179+I179</f>
        <v>4100</v>
      </c>
      <c r="K179" s="75"/>
      <c r="L179" s="47"/>
      <c r="M179" s="47"/>
      <c r="N179" s="75">
        <f>J179+M179</f>
        <v>4100</v>
      </c>
    </row>
    <row r="180" spans="1:14" ht="42" customHeight="1">
      <c r="A180" s="10" t="s">
        <v>62</v>
      </c>
      <c r="B180" s="9"/>
      <c r="C180" s="45">
        <f>C181+C184+C188</f>
        <v>1229.829</v>
      </c>
      <c r="D180" s="45">
        <f>D181+D184+D188</f>
        <v>0</v>
      </c>
      <c r="E180" s="45">
        <f>E181+E184+E188</f>
        <v>1229.829</v>
      </c>
      <c r="F180" s="9" t="s">
        <v>143</v>
      </c>
      <c r="G180" s="9"/>
      <c r="H180" s="45">
        <f>H181+H184+H188</f>
        <v>1229.829</v>
      </c>
      <c r="I180" s="45">
        <f>I181+I184+I188</f>
        <v>0</v>
      </c>
      <c r="J180" s="45">
        <f>J181+J184+J188</f>
        <v>1229.829</v>
      </c>
      <c r="K180" s="73">
        <f>K181+K184+K188</f>
        <v>0</v>
      </c>
      <c r="L180" s="45">
        <f>L181+L184+L188+L190</f>
        <v>150.001</v>
      </c>
      <c r="M180" s="45">
        <f>M181+M184+M188+M190</f>
        <v>30</v>
      </c>
      <c r="N180" s="73">
        <f>N181+N184+N188+N190</f>
        <v>1409.83</v>
      </c>
    </row>
    <row r="181" spans="1:14" ht="57" customHeight="1">
      <c r="A181" s="24" t="s">
        <v>142</v>
      </c>
      <c r="B181" s="15"/>
      <c r="C181" s="46">
        <f aca="true" t="shared" si="80" ref="C181:E182">C182</f>
        <v>420</v>
      </c>
      <c r="D181" s="46">
        <f t="shared" si="80"/>
        <v>0</v>
      </c>
      <c r="E181" s="46">
        <f t="shared" si="80"/>
        <v>420</v>
      </c>
      <c r="F181" s="15" t="s">
        <v>144</v>
      </c>
      <c r="G181" s="15"/>
      <c r="H181" s="46">
        <f aca="true" t="shared" si="81" ref="H181:N182">H182</f>
        <v>420</v>
      </c>
      <c r="I181" s="46">
        <f t="shared" si="81"/>
        <v>0</v>
      </c>
      <c r="J181" s="46">
        <f t="shared" si="81"/>
        <v>420</v>
      </c>
      <c r="K181" s="74">
        <f t="shared" si="81"/>
        <v>0</v>
      </c>
      <c r="L181" s="46">
        <f t="shared" si="81"/>
        <v>0</v>
      </c>
      <c r="M181" s="46">
        <f t="shared" si="81"/>
        <v>0</v>
      </c>
      <c r="N181" s="74">
        <f t="shared" si="81"/>
        <v>420</v>
      </c>
    </row>
    <row r="182" spans="1:14" ht="33.75" customHeight="1">
      <c r="A182" s="4" t="s">
        <v>141</v>
      </c>
      <c r="B182" s="5"/>
      <c r="C182" s="47">
        <f t="shared" si="80"/>
        <v>420</v>
      </c>
      <c r="D182" s="47">
        <f t="shared" si="80"/>
        <v>0</v>
      </c>
      <c r="E182" s="47">
        <f t="shared" si="80"/>
        <v>420</v>
      </c>
      <c r="F182" s="5" t="s">
        <v>144</v>
      </c>
      <c r="G182" s="5"/>
      <c r="H182" s="47">
        <f t="shared" si="81"/>
        <v>420</v>
      </c>
      <c r="I182" s="47">
        <f t="shared" si="81"/>
        <v>0</v>
      </c>
      <c r="J182" s="47">
        <f t="shared" si="81"/>
        <v>420</v>
      </c>
      <c r="K182" s="75">
        <f t="shared" si="81"/>
        <v>0</v>
      </c>
      <c r="L182" s="47">
        <f t="shared" si="81"/>
        <v>0</v>
      </c>
      <c r="M182" s="47">
        <f t="shared" si="81"/>
        <v>0</v>
      </c>
      <c r="N182" s="75">
        <f t="shared" si="81"/>
        <v>420</v>
      </c>
    </row>
    <row r="183" spans="1:14" ht="35.25" customHeight="1">
      <c r="A183" s="4" t="s">
        <v>16</v>
      </c>
      <c r="B183" s="5" t="s">
        <v>17</v>
      </c>
      <c r="C183" s="47">
        <v>420</v>
      </c>
      <c r="D183" s="47"/>
      <c r="E183" s="47">
        <f>C183+D183</f>
        <v>420</v>
      </c>
      <c r="F183" s="5" t="s">
        <v>144</v>
      </c>
      <c r="G183" s="5" t="s">
        <v>17</v>
      </c>
      <c r="H183" s="47">
        <v>420</v>
      </c>
      <c r="I183" s="47"/>
      <c r="J183" s="47">
        <f>H183+I183</f>
        <v>420</v>
      </c>
      <c r="K183" s="75"/>
      <c r="L183" s="47"/>
      <c r="M183" s="47"/>
      <c r="N183" s="75">
        <f>J183+M183</f>
        <v>420</v>
      </c>
    </row>
    <row r="184" spans="1:14" ht="41.25" customHeight="1">
      <c r="A184" s="14" t="s">
        <v>45</v>
      </c>
      <c r="B184" s="15"/>
      <c r="C184" s="46">
        <f>C185</f>
        <v>700</v>
      </c>
      <c r="D184" s="46">
        <f>D185</f>
        <v>0</v>
      </c>
      <c r="E184" s="46">
        <f>E185</f>
        <v>700</v>
      </c>
      <c r="F184" s="15" t="s">
        <v>146</v>
      </c>
      <c r="G184" s="15"/>
      <c r="H184" s="46">
        <f aca="true" t="shared" si="82" ref="H184:N184">H185</f>
        <v>700</v>
      </c>
      <c r="I184" s="46">
        <f t="shared" si="82"/>
        <v>0</v>
      </c>
      <c r="J184" s="46">
        <f t="shared" si="82"/>
        <v>700</v>
      </c>
      <c r="K184" s="74">
        <f t="shared" si="82"/>
        <v>0</v>
      </c>
      <c r="L184" s="46">
        <f t="shared" si="82"/>
        <v>0</v>
      </c>
      <c r="M184" s="46">
        <f t="shared" si="82"/>
        <v>0</v>
      </c>
      <c r="N184" s="74">
        <f t="shared" si="82"/>
        <v>700</v>
      </c>
    </row>
    <row r="185" spans="1:14" ht="32.25" customHeight="1">
      <c r="A185" s="4" t="s">
        <v>145</v>
      </c>
      <c r="B185" s="5"/>
      <c r="C185" s="47">
        <f>C187</f>
        <v>700</v>
      </c>
      <c r="D185" s="47">
        <f>D187</f>
        <v>0</v>
      </c>
      <c r="E185" s="47">
        <f>E187</f>
        <v>700</v>
      </c>
      <c r="F185" s="5" t="s">
        <v>146</v>
      </c>
      <c r="G185" s="5"/>
      <c r="H185" s="47">
        <f>H187</f>
        <v>700</v>
      </c>
      <c r="I185" s="47">
        <f>I187</f>
        <v>0</v>
      </c>
      <c r="J185" s="47">
        <f>J187+J186</f>
        <v>700</v>
      </c>
      <c r="K185" s="47">
        <f>K187+K186</f>
        <v>0</v>
      </c>
      <c r="L185" s="47">
        <f>L187+L186</f>
        <v>0</v>
      </c>
      <c r="M185" s="47">
        <f>M187+M186</f>
        <v>0</v>
      </c>
      <c r="N185" s="75">
        <f>N187+N186</f>
        <v>700</v>
      </c>
    </row>
    <row r="186" spans="1:14" ht="102" customHeight="1">
      <c r="A186" s="4" t="s">
        <v>14</v>
      </c>
      <c r="B186" s="5"/>
      <c r="C186" s="47"/>
      <c r="D186" s="47"/>
      <c r="E186" s="47"/>
      <c r="F186" s="5" t="s">
        <v>146</v>
      </c>
      <c r="G186" s="5" t="s">
        <v>15</v>
      </c>
      <c r="H186" s="47"/>
      <c r="I186" s="47"/>
      <c r="J186" s="47"/>
      <c r="K186" s="75"/>
      <c r="L186" s="47"/>
      <c r="M186" s="47">
        <v>149.81</v>
      </c>
      <c r="N186" s="75">
        <f>M186</f>
        <v>149.81</v>
      </c>
    </row>
    <row r="187" spans="1:14" s="2" customFormat="1" ht="33.75" customHeight="1">
      <c r="A187" s="4" t="s">
        <v>16</v>
      </c>
      <c r="B187" s="5" t="s">
        <v>17</v>
      </c>
      <c r="C187" s="47">
        <v>700</v>
      </c>
      <c r="D187" s="47"/>
      <c r="E187" s="47">
        <f>C187+D187</f>
        <v>700</v>
      </c>
      <c r="F187" s="5" t="s">
        <v>146</v>
      </c>
      <c r="G187" s="5" t="s">
        <v>17</v>
      </c>
      <c r="H187" s="47">
        <v>700</v>
      </c>
      <c r="I187" s="47"/>
      <c r="J187" s="47">
        <f>H187+I187</f>
        <v>700</v>
      </c>
      <c r="K187" s="75"/>
      <c r="L187" s="47"/>
      <c r="M187" s="47">
        <v>-149.81</v>
      </c>
      <c r="N187" s="75">
        <f>J187+M187</f>
        <v>550.19</v>
      </c>
    </row>
    <row r="188" spans="1:14" s="2" customFormat="1" ht="45.75" customHeight="1">
      <c r="A188" s="30" t="s">
        <v>357</v>
      </c>
      <c r="B188" s="31"/>
      <c r="C188" s="54">
        <f>C189</f>
        <v>109.829</v>
      </c>
      <c r="D188" s="54">
        <f>D189</f>
        <v>0</v>
      </c>
      <c r="E188" s="54">
        <f>E189</f>
        <v>109.829</v>
      </c>
      <c r="F188" s="31" t="s">
        <v>358</v>
      </c>
      <c r="G188" s="31"/>
      <c r="H188" s="54">
        <f aca="true" t="shared" si="83" ref="H188:N188">H189</f>
        <v>109.829</v>
      </c>
      <c r="I188" s="54">
        <f t="shared" si="83"/>
        <v>0</v>
      </c>
      <c r="J188" s="54">
        <f t="shared" si="83"/>
        <v>109.829</v>
      </c>
      <c r="K188" s="77">
        <f t="shared" si="83"/>
        <v>0</v>
      </c>
      <c r="L188" s="54">
        <f t="shared" si="83"/>
        <v>0.001</v>
      </c>
      <c r="M188" s="54">
        <f t="shared" si="83"/>
        <v>30</v>
      </c>
      <c r="N188" s="77">
        <f t="shared" si="83"/>
        <v>139.83</v>
      </c>
    </row>
    <row r="189" spans="1:14" s="2" customFormat="1" ht="45" customHeight="1">
      <c r="A189" s="4" t="s">
        <v>16</v>
      </c>
      <c r="B189" s="5" t="s">
        <v>17</v>
      </c>
      <c r="C189" s="47">
        <v>109.829</v>
      </c>
      <c r="D189" s="47"/>
      <c r="E189" s="47">
        <f>C189+D189</f>
        <v>109.829</v>
      </c>
      <c r="F189" s="5" t="s">
        <v>358</v>
      </c>
      <c r="G189" s="5" t="s">
        <v>17</v>
      </c>
      <c r="H189" s="47">
        <v>109.829</v>
      </c>
      <c r="I189" s="47"/>
      <c r="J189" s="47">
        <f>H189+I189</f>
        <v>109.829</v>
      </c>
      <c r="K189" s="75"/>
      <c r="L189" s="47">
        <v>0.001</v>
      </c>
      <c r="M189" s="47">
        <v>30</v>
      </c>
      <c r="N189" s="75">
        <f>J189+M189+L189</f>
        <v>139.83</v>
      </c>
    </row>
    <row r="190" spans="1:14" s="2" customFormat="1" ht="45" customHeight="1">
      <c r="A190" s="14" t="s">
        <v>401</v>
      </c>
      <c r="B190" s="15"/>
      <c r="C190" s="46"/>
      <c r="D190" s="46"/>
      <c r="E190" s="46"/>
      <c r="F190" s="15" t="s">
        <v>400</v>
      </c>
      <c r="G190" s="15"/>
      <c r="H190" s="46"/>
      <c r="I190" s="46"/>
      <c r="J190" s="46"/>
      <c r="K190" s="74"/>
      <c r="L190" s="46">
        <f>L191</f>
        <v>150</v>
      </c>
      <c r="M190" s="46">
        <f>M191</f>
        <v>0</v>
      </c>
      <c r="N190" s="74">
        <f>N191</f>
        <v>150</v>
      </c>
    </row>
    <row r="191" spans="1:14" s="2" customFormat="1" ht="45" customHeight="1">
      <c r="A191" s="4" t="s">
        <v>16</v>
      </c>
      <c r="B191" s="5" t="s">
        <v>17</v>
      </c>
      <c r="C191" s="47">
        <v>109.829</v>
      </c>
      <c r="D191" s="47"/>
      <c r="E191" s="47">
        <f>C191+D191</f>
        <v>109.829</v>
      </c>
      <c r="F191" s="5" t="s">
        <v>400</v>
      </c>
      <c r="G191" s="5" t="s">
        <v>17</v>
      </c>
      <c r="H191" s="47"/>
      <c r="I191" s="47"/>
      <c r="J191" s="47"/>
      <c r="K191" s="75"/>
      <c r="L191" s="47">
        <v>150</v>
      </c>
      <c r="M191" s="47"/>
      <c r="N191" s="75">
        <f>L191</f>
        <v>150</v>
      </c>
    </row>
    <row r="192" spans="1:15" s="2" customFormat="1" ht="33.75" customHeight="1">
      <c r="A192" s="32" t="s">
        <v>147</v>
      </c>
      <c r="B192" s="33"/>
      <c r="C192" s="43">
        <f>C193+C197+C203</f>
        <v>110600.12</v>
      </c>
      <c r="D192" s="43" t="e">
        <f>D193+D197+D203+D242</f>
        <v>#REF!</v>
      </c>
      <c r="E192" s="43" t="e">
        <f>E193+E197+E203+E242</f>
        <v>#REF!</v>
      </c>
      <c r="F192" s="33" t="s">
        <v>22</v>
      </c>
      <c r="G192" s="33"/>
      <c r="H192" s="43">
        <f>H193+H197+H203</f>
        <v>110600.12</v>
      </c>
      <c r="I192" s="43" t="e">
        <f aca="true" t="shared" si="84" ref="I192:N192">I193+I197+I203+I242</f>
        <v>#REF!</v>
      </c>
      <c r="J192" s="43">
        <f t="shared" si="84"/>
        <v>250106.28</v>
      </c>
      <c r="K192" s="71">
        <f t="shared" si="84"/>
        <v>7610.139999999999</v>
      </c>
      <c r="L192" s="43">
        <f t="shared" si="84"/>
        <v>61501.270000000004</v>
      </c>
      <c r="M192" s="43">
        <f t="shared" si="84"/>
        <v>30477.35</v>
      </c>
      <c r="N192" s="71">
        <f t="shared" si="84"/>
        <v>349695.04</v>
      </c>
      <c r="O192" s="96">
        <f>N192-J192</f>
        <v>99588.75999999998</v>
      </c>
    </row>
    <row r="193" spans="1:14" s="26" customFormat="1" ht="78" customHeight="1">
      <c r="A193" s="13" t="s">
        <v>276</v>
      </c>
      <c r="B193" s="25"/>
      <c r="C193" s="48">
        <f>C194</f>
        <v>13000</v>
      </c>
      <c r="D193" s="48">
        <f aca="true" t="shared" si="85" ref="D193:E195">D194</f>
        <v>0</v>
      </c>
      <c r="E193" s="48">
        <f t="shared" si="85"/>
        <v>13000</v>
      </c>
      <c r="F193" s="25" t="s">
        <v>148</v>
      </c>
      <c r="G193" s="25"/>
      <c r="H193" s="48">
        <f>H194</f>
        <v>13000</v>
      </c>
      <c r="I193" s="48">
        <f aca="true" t="shared" si="86" ref="I193:N195">I194</f>
        <v>0</v>
      </c>
      <c r="J193" s="48">
        <f t="shared" si="86"/>
        <v>13000</v>
      </c>
      <c r="K193" s="72">
        <f t="shared" si="86"/>
        <v>0</v>
      </c>
      <c r="L193" s="48">
        <f t="shared" si="86"/>
        <v>0</v>
      </c>
      <c r="M193" s="48">
        <f t="shared" si="86"/>
        <v>0</v>
      </c>
      <c r="N193" s="72">
        <f t="shared" si="86"/>
        <v>13000</v>
      </c>
    </row>
    <row r="194" spans="1:14" s="2" customFormat="1" ht="64.5" customHeight="1">
      <c r="A194" s="14" t="s">
        <v>150</v>
      </c>
      <c r="B194" s="15"/>
      <c r="C194" s="46">
        <f>C195</f>
        <v>13000</v>
      </c>
      <c r="D194" s="46">
        <f t="shared" si="85"/>
        <v>0</v>
      </c>
      <c r="E194" s="46">
        <f t="shared" si="85"/>
        <v>13000</v>
      </c>
      <c r="F194" s="15" t="s">
        <v>27</v>
      </c>
      <c r="G194" s="15"/>
      <c r="H194" s="46">
        <f>H195</f>
        <v>13000</v>
      </c>
      <c r="I194" s="46">
        <f t="shared" si="86"/>
        <v>0</v>
      </c>
      <c r="J194" s="46">
        <f t="shared" si="86"/>
        <v>13000</v>
      </c>
      <c r="K194" s="74">
        <f t="shared" si="86"/>
        <v>0</v>
      </c>
      <c r="L194" s="46">
        <f t="shared" si="86"/>
        <v>0</v>
      </c>
      <c r="M194" s="46">
        <f t="shared" si="86"/>
        <v>0</v>
      </c>
      <c r="N194" s="74">
        <f t="shared" si="86"/>
        <v>13000</v>
      </c>
    </row>
    <row r="195" spans="1:14" s="2" customFormat="1" ht="47.25" customHeight="1">
      <c r="A195" s="4" t="s">
        <v>152</v>
      </c>
      <c r="B195" s="5"/>
      <c r="C195" s="47">
        <f>C196</f>
        <v>13000</v>
      </c>
      <c r="D195" s="47">
        <f t="shared" si="85"/>
        <v>0</v>
      </c>
      <c r="E195" s="47">
        <f t="shared" si="85"/>
        <v>13000</v>
      </c>
      <c r="F195" s="5" t="s">
        <v>42</v>
      </c>
      <c r="G195" s="5"/>
      <c r="H195" s="47">
        <f>H196</f>
        <v>13000</v>
      </c>
      <c r="I195" s="47">
        <f t="shared" si="86"/>
        <v>0</v>
      </c>
      <c r="J195" s="47">
        <f t="shared" si="86"/>
        <v>13000</v>
      </c>
      <c r="K195" s="75">
        <f t="shared" si="86"/>
        <v>0</v>
      </c>
      <c r="L195" s="47">
        <f t="shared" si="86"/>
        <v>0</v>
      </c>
      <c r="M195" s="47">
        <f t="shared" si="86"/>
        <v>0</v>
      </c>
      <c r="N195" s="75">
        <f t="shared" si="86"/>
        <v>13000</v>
      </c>
    </row>
    <row r="196" spans="1:14" s="2" customFormat="1" ht="36" customHeight="1">
      <c r="A196" s="4" t="s">
        <v>16</v>
      </c>
      <c r="B196" s="5" t="s">
        <v>17</v>
      </c>
      <c r="C196" s="47">
        <v>13000</v>
      </c>
      <c r="D196" s="47"/>
      <c r="E196" s="47">
        <f>C196+D196</f>
        <v>13000</v>
      </c>
      <c r="F196" s="5" t="s">
        <v>42</v>
      </c>
      <c r="G196" s="5" t="s">
        <v>17</v>
      </c>
      <c r="H196" s="47">
        <v>13000</v>
      </c>
      <c r="I196" s="47"/>
      <c r="J196" s="47">
        <f>H196+I196</f>
        <v>13000</v>
      </c>
      <c r="K196" s="75"/>
      <c r="L196" s="47"/>
      <c r="M196" s="47"/>
      <c r="N196" s="75">
        <f>J196+M196</f>
        <v>13000</v>
      </c>
    </row>
    <row r="197" spans="1:14" s="26" customFormat="1" ht="70.5" customHeight="1">
      <c r="A197" s="13" t="s">
        <v>157</v>
      </c>
      <c r="B197" s="25"/>
      <c r="C197" s="48">
        <f>C198</f>
        <v>16200</v>
      </c>
      <c r="D197" s="48">
        <f>D198</f>
        <v>-600</v>
      </c>
      <c r="E197" s="48">
        <f>E198</f>
        <v>15600</v>
      </c>
      <c r="F197" s="25" t="s">
        <v>44</v>
      </c>
      <c r="G197" s="25"/>
      <c r="H197" s="48">
        <f aca="true" t="shared" si="87" ref="H197:N197">H198</f>
        <v>16200</v>
      </c>
      <c r="I197" s="48">
        <f t="shared" si="87"/>
        <v>-600</v>
      </c>
      <c r="J197" s="48">
        <f t="shared" si="87"/>
        <v>15600</v>
      </c>
      <c r="K197" s="72">
        <f t="shared" si="87"/>
        <v>0</v>
      </c>
      <c r="L197" s="48">
        <f t="shared" si="87"/>
        <v>0</v>
      </c>
      <c r="M197" s="48">
        <f t="shared" si="87"/>
        <v>0</v>
      </c>
      <c r="N197" s="72">
        <f t="shared" si="87"/>
        <v>15600</v>
      </c>
    </row>
    <row r="198" spans="1:14" s="2" customFormat="1" ht="51.75" customHeight="1">
      <c r="A198" s="14" t="s">
        <v>158</v>
      </c>
      <c r="B198" s="15"/>
      <c r="C198" s="46">
        <f>C199+C201</f>
        <v>16200</v>
      </c>
      <c r="D198" s="46">
        <f>D199+D201</f>
        <v>-600</v>
      </c>
      <c r="E198" s="46">
        <f>E199+E201</f>
        <v>15600</v>
      </c>
      <c r="F198" s="15" t="s">
        <v>286</v>
      </c>
      <c r="G198" s="15"/>
      <c r="H198" s="46">
        <f aca="true" t="shared" si="88" ref="H198:N198">H199+H201</f>
        <v>16200</v>
      </c>
      <c r="I198" s="46">
        <f t="shared" si="88"/>
        <v>-600</v>
      </c>
      <c r="J198" s="46">
        <f t="shared" si="88"/>
        <v>15600</v>
      </c>
      <c r="K198" s="74">
        <f t="shared" si="88"/>
        <v>0</v>
      </c>
      <c r="L198" s="46">
        <f t="shared" si="88"/>
        <v>0</v>
      </c>
      <c r="M198" s="46">
        <f t="shared" si="88"/>
        <v>0</v>
      </c>
      <c r="N198" s="74">
        <f t="shared" si="88"/>
        <v>15600</v>
      </c>
    </row>
    <row r="199" spans="1:14" s="2" customFormat="1" ht="35.25" customHeight="1">
      <c r="A199" s="4" t="s">
        <v>159</v>
      </c>
      <c r="B199" s="5"/>
      <c r="C199" s="47">
        <f>C200</f>
        <v>3800</v>
      </c>
      <c r="D199" s="47">
        <f>D200</f>
        <v>0</v>
      </c>
      <c r="E199" s="47">
        <f>E200</f>
        <v>3800</v>
      </c>
      <c r="F199" s="5" t="s">
        <v>151</v>
      </c>
      <c r="G199" s="5"/>
      <c r="H199" s="47">
        <f aca="true" t="shared" si="89" ref="H199:N199">H200</f>
        <v>3800</v>
      </c>
      <c r="I199" s="47">
        <f t="shared" si="89"/>
        <v>0</v>
      </c>
      <c r="J199" s="47">
        <f t="shared" si="89"/>
        <v>3800</v>
      </c>
      <c r="K199" s="75">
        <f t="shared" si="89"/>
        <v>0</v>
      </c>
      <c r="L199" s="47">
        <f t="shared" si="89"/>
        <v>0</v>
      </c>
      <c r="M199" s="47">
        <f t="shared" si="89"/>
        <v>-3800</v>
      </c>
      <c r="N199" s="75">
        <f t="shared" si="89"/>
        <v>0</v>
      </c>
    </row>
    <row r="200" spans="1:14" s="2" customFormat="1" ht="35.25" customHeight="1">
      <c r="A200" s="4" t="s">
        <v>16</v>
      </c>
      <c r="B200" s="5" t="s">
        <v>17</v>
      </c>
      <c r="C200" s="47">
        <v>3800</v>
      </c>
      <c r="D200" s="47"/>
      <c r="E200" s="47">
        <f>C200+D200</f>
        <v>3800</v>
      </c>
      <c r="F200" s="5" t="s">
        <v>151</v>
      </c>
      <c r="G200" s="5" t="s">
        <v>17</v>
      </c>
      <c r="H200" s="47">
        <v>3800</v>
      </c>
      <c r="I200" s="47"/>
      <c r="J200" s="47">
        <f>H200+I200</f>
        <v>3800</v>
      </c>
      <c r="K200" s="75"/>
      <c r="L200" s="47"/>
      <c r="M200" s="47">
        <v>-3800</v>
      </c>
      <c r="N200" s="75">
        <f>J200+M200</f>
        <v>0</v>
      </c>
    </row>
    <row r="201" spans="1:14" s="2" customFormat="1" ht="47.25" customHeight="1">
      <c r="A201" s="30" t="s">
        <v>359</v>
      </c>
      <c r="B201" s="31"/>
      <c r="C201" s="54">
        <f>C202</f>
        <v>12400</v>
      </c>
      <c r="D201" s="54">
        <f>D202</f>
        <v>-600</v>
      </c>
      <c r="E201" s="54">
        <f>E202</f>
        <v>11800</v>
      </c>
      <c r="F201" s="31" t="s">
        <v>360</v>
      </c>
      <c r="G201" s="31"/>
      <c r="H201" s="54">
        <f aca="true" t="shared" si="90" ref="H201:N201">H202</f>
        <v>12400</v>
      </c>
      <c r="I201" s="54">
        <f t="shared" si="90"/>
        <v>-600</v>
      </c>
      <c r="J201" s="54">
        <f t="shared" si="90"/>
        <v>11800</v>
      </c>
      <c r="K201" s="77">
        <f t="shared" si="90"/>
        <v>0</v>
      </c>
      <c r="L201" s="54">
        <f t="shared" si="90"/>
        <v>0</v>
      </c>
      <c r="M201" s="54">
        <f t="shared" si="90"/>
        <v>3800</v>
      </c>
      <c r="N201" s="77">
        <f t="shared" si="90"/>
        <v>15600</v>
      </c>
    </row>
    <row r="202" spans="1:14" s="2" customFormat="1" ht="32.25" customHeight="1">
      <c r="A202" s="4" t="s">
        <v>16</v>
      </c>
      <c r="B202" s="5" t="s">
        <v>17</v>
      </c>
      <c r="C202" s="47">
        <v>12400</v>
      </c>
      <c r="D202" s="47">
        <v>-600</v>
      </c>
      <c r="E202" s="47">
        <f>C202+D202</f>
        <v>11800</v>
      </c>
      <c r="F202" s="5" t="s">
        <v>360</v>
      </c>
      <c r="G202" s="5" t="s">
        <v>17</v>
      </c>
      <c r="H202" s="47">
        <v>12400</v>
      </c>
      <c r="I202" s="47">
        <v>-600</v>
      </c>
      <c r="J202" s="47">
        <f>H202+I202</f>
        <v>11800</v>
      </c>
      <c r="K202" s="75"/>
      <c r="L202" s="47"/>
      <c r="M202" s="47">
        <v>3800</v>
      </c>
      <c r="N202" s="75">
        <f>J202+M202+L202</f>
        <v>15600</v>
      </c>
    </row>
    <row r="203" spans="1:14" s="2" customFormat="1" ht="24.75" customHeight="1">
      <c r="A203" s="10" t="s">
        <v>163</v>
      </c>
      <c r="B203" s="9"/>
      <c r="C203" s="45">
        <f>C204+C209+C223</f>
        <v>81400.12</v>
      </c>
      <c r="D203" s="45" t="e">
        <f>D204+D209+D223+D228+D239</f>
        <v>#REF!</v>
      </c>
      <c r="E203" s="45" t="e">
        <f>E204+E209+E223+E228+E239</f>
        <v>#REF!</v>
      </c>
      <c r="F203" s="9" t="s">
        <v>299</v>
      </c>
      <c r="G203" s="9"/>
      <c r="H203" s="45">
        <f>H204+H209+H223</f>
        <v>81400.12</v>
      </c>
      <c r="I203" s="45" t="e">
        <f>I204+I209+I223+I228+I239</f>
        <v>#REF!</v>
      </c>
      <c r="J203" s="45">
        <f>J204+J209+J223+J228+J239+J215+J217+J220</f>
        <v>107946.28</v>
      </c>
      <c r="K203" s="45">
        <f>K204+K209+K223+K228+K239+K215+K217+K220+K236</f>
        <v>7590.139999999999</v>
      </c>
      <c r="L203" s="45">
        <f>L204+L209+L223+L228+L239+L215+L217+L220+L236</f>
        <v>2723.86</v>
      </c>
      <c r="M203" s="45">
        <f>M204+M209+M223+M228+M239+M215+M217+M220+M236</f>
        <v>12608.26</v>
      </c>
      <c r="N203" s="73">
        <f>N204+N209+N223+N228+N239+N215+N217+N220+N236</f>
        <v>130868.54</v>
      </c>
    </row>
    <row r="204" spans="1:14" s="2" customFormat="1" ht="37.5" customHeight="1">
      <c r="A204" s="14" t="s">
        <v>43</v>
      </c>
      <c r="B204" s="15"/>
      <c r="C204" s="46">
        <f>C205</f>
        <v>2000</v>
      </c>
      <c r="D204" s="46">
        <f>D205+D207</f>
        <v>890.49</v>
      </c>
      <c r="E204" s="46">
        <f>E205+E207</f>
        <v>2890.49</v>
      </c>
      <c r="F204" s="15" t="s">
        <v>300</v>
      </c>
      <c r="G204" s="15"/>
      <c r="H204" s="46">
        <f>H205</f>
        <v>2000</v>
      </c>
      <c r="I204" s="46">
        <f aca="true" t="shared" si="91" ref="I204:N204">I205+I207</f>
        <v>890.49</v>
      </c>
      <c r="J204" s="46">
        <f t="shared" si="91"/>
        <v>2890.49</v>
      </c>
      <c r="K204" s="46">
        <f t="shared" si="91"/>
        <v>0</v>
      </c>
      <c r="L204" s="46">
        <f t="shared" si="91"/>
        <v>0</v>
      </c>
      <c r="M204" s="46">
        <f t="shared" si="91"/>
        <v>96.3</v>
      </c>
      <c r="N204" s="74">
        <f t="shared" si="91"/>
        <v>2986.79</v>
      </c>
    </row>
    <row r="205" spans="1:14" s="2" customFormat="1" ht="36" customHeight="1">
      <c r="A205" s="4" t="s">
        <v>160</v>
      </c>
      <c r="B205" s="5"/>
      <c r="C205" s="47">
        <f>C206</f>
        <v>2000</v>
      </c>
      <c r="D205" s="47">
        <f>D206</f>
        <v>0</v>
      </c>
      <c r="E205" s="47">
        <f>E206</f>
        <v>2000</v>
      </c>
      <c r="F205" s="5" t="s">
        <v>301</v>
      </c>
      <c r="G205" s="5"/>
      <c r="H205" s="47">
        <f>H206</f>
        <v>2000</v>
      </c>
      <c r="I205" s="47">
        <f aca="true" t="shared" si="92" ref="I205:N205">I206</f>
        <v>0</v>
      </c>
      <c r="J205" s="47">
        <f t="shared" si="92"/>
        <v>2000</v>
      </c>
      <c r="K205" s="47">
        <f t="shared" si="92"/>
        <v>0</v>
      </c>
      <c r="L205" s="47">
        <f t="shared" si="92"/>
        <v>0</v>
      </c>
      <c r="M205" s="47">
        <f t="shared" si="92"/>
        <v>0</v>
      </c>
      <c r="N205" s="75">
        <f t="shared" si="92"/>
        <v>2000</v>
      </c>
    </row>
    <row r="206" spans="1:14" s="2" customFormat="1" ht="33" customHeight="1">
      <c r="A206" s="4" t="s">
        <v>16</v>
      </c>
      <c r="B206" s="5" t="s">
        <v>17</v>
      </c>
      <c r="C206" s="47">
        <v>2000</v>
      </c>
      <c r="D206" s="47"/>
      <c r="E206" s="47">
        <f>C206+D206</f>
        <v>2000</v>
      </c>
      <c r="F206" s="5" t="s">
        <v>301</v>
      </c>
      <c r="G206" s="5" t="s">
        <v>17</v>
      </c>
      <c r="H206" s="47">
        <v>2000</v>
      </c>
      <c r="I206" s="47"/>
      <c r="J206" s="47">
        <f>H206+I206</f>
        <v>2000</v>
      </c>
      <c r="K206" s="47"/>
      <c r="L206" s="47"/>
      <c r="M206" s="47"/>
      <c r="N206" s="75">
        <f>J206+M206+K206</f>
        <v>2000</v>
      </c>
    </row>
    <row r="207" spans="1:14" s="2" customFormat="1" ht="33" customHeight="1">
      <c r="A207" s="4" t="s">
        <v>324</v>
      </c>
      <c r="B207" s="5"/>
      <c r="C207" s="47"/>
      <c r="D207" s="47">
        <f>D208</f>
        <v>890.49</v>
      </c>
      <c r="E207" s="47">
        <f>C207+D207</f>
        <v>890.49</v>
      </c>
      <c r="F207" s="5" t="s">
        <v>325</v>
      </c>
      <c r="G207" s="5"/>
      <c r="H207" s="47"/>
      <c r="I207" s="47">
        <f aca="true" t="shared" si="93" ref="I207:N207">I208</f>
        <v>890.49</v>
      </c>
      <c r="J207" s="47">
        <f t="shared" si="93"/>
        <v>890.49</v>
      </c>
      <c r="K207" s="75">
        <f t="shared" si="93"/>
        <v>0</v>
      </c>
      <c r="L207" s="47">
        <f t="shared" si="93"/>
        <v>0</v>
      </c>
      <c r="M207" s="47">
        <f t="shared" si="93"/>
        <v>96.3</v>
      </c>
      <c r="N207" s="75">
        <f t="shared" si="93"/>
        <v>986.79</v>
      </c>
    </row>
    <row r="208" spans="1:14" s="2" customFormat="1" ht="33" customHeight="1">
      <c r="A208" s="4" t="s">
        <v>16</v>
      </c>
      <c r="B208" s="5" t="s">
        <v>17</v>
      </c>
      <c r="C208" s="47"/>
      <c r="D208" s="47">
        <v>890.49</v>
      </c>
      <c r="E208" s="47">
        <f>C208+D208</f>
        <v>890.49</v>
      </c>
      <c r="F208" s="5" t="s">
        <v>325</v>
      </c>
      <c r="G208" s="5" t="s">
        <v>17</v>
      </c>
      <c r="H208" s="47"/>
      <c r="I208" s="47">
        <v>890.49</v>
      </c>
      <c r="J208" s="47">
        <f>H208+I208</f>
        <v>890.49</v>
      </c>
      <c r="K208" s="75"/>
      <c r="L208" s="47"/>
      <c r="M208" s="47">
        <v>96.3</v>
      </c>
      <c r="N208" s="75">
        <f>J208+K208+M208</f>
        <v>986.79</v>
      </c>
    </row>
    <row r="209" spans="1:14" s="2" customFormat="1" ht="71.25" customHeight="1">
      <c r="A209" s="14" t="s">
        <v>161</v>
      </c>
      <c r="B209" s="15"/>
      <c r="C209" s="46">
        <f>C210+C213+C215+C217+C220</f>
        <v>59351.22</v>
      </c>
      <c r="D209" s="46">
        <f>D210+D213+D215+D217+D220</f>
        <v>11560.17</v>
      </c>
      <c r="E209" s="46">
        <f>E210+E213+E215+E217+E220</f>
        <v>70911.39</v>
      </c>
      <c r="F209" s="15" t="s">
        <v>302</v>
      </c>
      <c r="G209" s="15"/>
      <c r="H209" s="46">
        <f>H210+H213+H215+H217+H220</f>
        <v>59351.22</v>
      </c>
      <c r="I209" s="46">
        <f>I210+I213+I215+I217+I220</f>
        <v>11560.17</v>
      </c>
      <c r="J209" s="46">
        <f>J210+J213</f>
        <v>53211.39</v>
      </c>
      <c r="K209" s="46">
        <f>K210+K213</f>
        <v>6418.07</v>
      </c>
      <c r="L209" s="46">
        <f>L210+L213</f>
        <v>0</v>
      </c>
      <c r="M209" s="46">
        <f>M210+M213</f>
        <v>-501.65</v>
      </c>
      <c r="N209" s="74">
        <f>N210+N213</f>
        <v>59127.81</v>
      </c>
    </row>
    <row r="210" spans="1:14" s="2" customFormat="1" ht="45.75" customHeight="1">
      <c r="A210" s="4" t="s">
        <v>162</v>
      </c>
      <c r="B210" s="5"/>
      <c r="C210" s="47">
        <f>C211+C212</f>
        <v>41651</v>
      </c>
      <c r="D210" s="47">
        <f>D211+D212</f>
        <v>11560.17</v>
      </c>
      <c r="E210" s="47">
        <f>E211+E212</f>
        <v>53211.17</v>
      </c>
      <c r="F210" s="5" t="s">
        <v>303</v>
      </c>
      <c r="G210" s="5"/>
      <c r="H210" s="47">
        <f aca="true" t="shared" si="94" ref="H210:N210">H211+H212</f>
        <v>41651</v>
      </c>
      <c r="I210" s="47">
        <f t="shared" si="94"/>
        <v>11560.17</v>
      </c>
      <c r="J210" s="47">
        <f>J211+J212</f>
        <v>53211.17</v>
      </c>
      <c r="K210" s="75">
        <f t="shared" si="94"/>
        <v>6418.07</v>
      </c>
      <c r="L210" s="47">
        <f t="shared" si="94"/>
        <v>0</v>
      </c>
      <c r="M210" s="47">
        <f t="shared" si="94"/>
        <v>-501.65</v>
      </c>
      <c r="N210" s="75">
        <f t="shared" si="94"/>
        <v>59127.59</v>
      </c>
    </row>
    <row r="211" spans="1:14" s="2" customFormat="1" ht="31.5">
      <c r="A211" s="4" t="s">
        <v>16</v>
      </c>
      <c r="B211" s="5" t="s">
        <v>17</v>
      </c>
      <c r="C211" s="47">
        <f>13500+4610+13500+610+200</f>
        <v>32420</v>
      </c>
      <c r="D211" s="47">
        <f>11563.17-3</f>
        <v>11560.17</v>
      </c>
      <c r="E211" s="47">
        <f>C211+D211</f>
        <v>43980.17</v>
      </c>
      <c r="F211" s="5" t="s">
        <v>303</v>
      </c>
      <c r="G211" s="5" t="s">
        <v>17</v>
      </c>
      <c r="H211" s="47">
        <f>13500+4610+13500+610+200</f>
        <v>32420</v>
      </c>
      <c r="I211" s="47">
        <f>11563.17-3</f>
        <v>11560.17</v>
      </c>
      <c r="J211" s="47">
        <f>H211+I211</f>
        <v>43980.17</v>
      </c>
      <c r="K211" s="75">
        <f>4658.52+135.78+1623.77</f>
        <v>6418.07</v>
      </c>
      <c r="L211" s="47"/>
      <c r="M211" s="47">
        <v>-501.65</v>
      </c>
      <c r="N211" s="75">
        <f>J211+K211+M211</f>
        <v>49896.59</v>
      </c>
    </row>
    <row r="212" spans="1:14" s="2" customFormat="1" ht="47.25">
      <c r="A212" s="4" t="s">
        <v>71</v>
      </c>
      <c r="B212" s="5" t="s">
        <v>13</v>
      </c>
      <c r="C212" s="47">
        <f>7431+1800</f>
        <v>9231</v>
      </c>
      <c r="D212" s="47"/>
      <c r="E212" s="47">
        <f>C212+D212</f>
        <v>9231</v>
      </c>
      <c r="F212" s="5" t="s">
        <v>303</v>
      </c>
      <c r="G212" s="5" t="s">
        <v>13</v>
      </c>
      <c r="H212" s="47">
        <f>7431+1800</f>
        <v>9231</v>
      </c>
      <c r="I212" s="47"/>
      <c r="J212" s="47">
        <f>H212+I212</f>
        <v>9231</v>
      </c>
      <c r="K212" s="75"/>
      <c r="L212" s="47"/>
      <c r="M212" s="47"/>
      <c r="N212" s="75">
        <f>J212+K212+M212</f>
        <v>9231</v>
      </c>
    </row>
    <row r="213" spans="1:14" s="2" customFormat="1" ht="55.5" customHeight="1">
      <c r="A213" s="30" t="s">
        <v>361</v>
      </c>
      <c r="B213" s="31"/>
      <c r="C213" s="54">
        <f>C214</f>
        <v>0.22</v>
      </c>
      <c r="D213" s="54">
        <f>D214</f>
        <v>0</v>
      </c>
      <c r="E213" s="54">
        <f>E214</f>
        <v>0.22</v>
      </c>
      <c r="F213" s="31" t="s">
        <v>393</v>
      </c>
      <c r="G213" s="31"/>
      <c r="H213" s="54">
        <f aca="true" t="shared" si="95" ref="H213:N213">H214</f>
        <v>0.22</v>
      </c>
      <c r="I213" s="54">
        <f t="shared" si="95"/>
        <v>0</v>
      </c>
      <c r="J213" s="54">
        <f t="shared" si="95"/>
        <v>0.22</v>
      </c>
      <c r="K213" s="77">
        <f t="shared" si="95"/>
        <v>0</v>
      </c>
      <c r="L213" s="54">
        <f t="shared" si="95"/>
        <v>0</v>
      </c>
      <c r="M213" s="54">
        <f t="shared" si="95"/>
        <v>0</v>
      </c>
      <c r="N213" s="77">
        <f t="shared" si="95"/>
        <v>0.22</v>
      </c>
    </row>
    <row r="214" spans="1:14" s="2" customFormat="1" ht="31.5" customHeight="1">
      <c r="A214" s="4" t="s">
        <v>16</v>
      </c>
      <c r="B214" s="5" t="s">
        <v>17</v>
      </c>
      <c r="C214" s="47">
        <v>0.22</v>
      </c>
      <c r="D214" s="47"/>
      <c r="E214" s="47">
        <f>C214+D214</f>
        <v>0.22</v>
      </c>
      <c r="F214" s="5" t="s">
        <v>393</v>
      </c>
      <c r="G214" s="5" t="s">
        <v>17</v>
      </c>
      <c r="H214" s="47">
        <v>0.22</v>
      </c>
      <c r="I214" s="47"/>
      <c r="J214" s="47">
        <f>H214+I214</f>
        <v>0.22</v>
      </c>
      <c r="K214" s="75"/>
      <c r="L214" s="47"/>
      <c r="M214" s="47"/>
      <c r="N214" s="75">
        <f>J214+L214</f>
        <v>0.22</v>
      </c>
    </row>
    <row r="215" spans="1:14" s="2" customFormat="1" ht="51" customHeight="1">
      <c r="A215" s="30" t="s">
        <v>363</v>
      </c>
      <c r="B215" s="31"/>
      <c r="C215" s="54">
        <f>C216</f>
        <v>2000</v>
      </c>
      <c r="D215" s="54">
        <f>D216</f>
        <v>0</v>
      </c>
      <c r="E215" s="54">
        <f>E216</f>
        <v>2000</v>
      </c>
      <c r="F215" s="31" t="s">
        <v>362</v>
      </c>
      <c r="G215" s="31"/>
      <c r="H215" s="54">
        <f aca="true" t="shared" si="96" ref="H215:N215">H216</f>
        <v>2000</v>
      </c>
      <c r="I215" s="54">
        <f t="shared" si="96"/>
        <v>0</v>
      </c>
      <c r="J215" s="54">
        <f t="shared" si="96"/>
        <v>2000</v>
      </c>
      <c r="K215" s="77">
        <f t="shared" si="96"/>
        <v>0</v>
      </c>
      <c r="L215" s="54">
        <f t="shared" si="96"/>
        <v>0</v>
      </c>
      <c r="M215" s="54">
        <f t="shared" si="96"/>
        <v>0</v>
      </c>
      <c r="N215" s="77">
        <f t="shared" si="96"/>
        <v>2000</v>
      </c>
    </row>
    <row r="216" spans="1:14" s="2" customFormat="1" ht="32.25" customHeight="1">
      <c r="A216" s="4" t="s">
        <v>16</v>
      </c>
      <c r="B216" s="5" t="s">
        <v>17</v>
      </c>
      <c r="C216" s="47">
        <v>2000</v>
      </c>
      <c r="D216" s="47"/>
      <c r="E216" s="47">
        <f>C216+D216</f>
        <v>2000</v>
      </c>
      <c r="F216" s="5" t="s">
        <v>362</v>
      </c>
      <c r="G216" s="5" t="s">
        <v>17</v>
      </c>
      <c r="H216" s="47">
        <v>2000</v>
      </c>
      <c r="I216" s="47"/>
      <c r="J216" s="47">
        <f>H216+I216</f>
        <v>2000</v>
      </c>
      <c r="K216" s="75"/>
      <c r="L216" s="47"/>
      <c r="M216" s="47"/>
      <c r="N216" s="75">
        <f>J216+L216</f>
        <v>2000</v>
      </c>
    </row>
    <row r="217" spans="1:14" s="2" customFormat="1" ht="33.75" customHeight="1">
      <c r="A217" s="14" t="s">
        <v>287</v>
      </c>
      <c r="B217" s="15"/>
      <c r="C217" s="46">
        <f>C219</f>
        <v>13000</v>
      </c>
      <c r="D217" s="46">
        <f>D219</f>
        <v>0</v>
      </c>
      <c r="E217" s="46">
        <f>E219</f>
        <v>13000</v>
      </c>
      <c r="F217" s="15" t="s">
        <v>304</v>
      </c>
      <c r="G217" s="15"/>
      <c r="H217" s="46">
        <f aca="true" t="shared" si="97" ref="H217:N217">H219</f>
        <v>13000</v>
      </c>
      <c r="I217" s="46">
        <f t="shared" si="97"/>
        <v>0</v>
      </c>
      <c r="J217" s="46">
        <f t="shared" si="97"/>
        <v>13000</v>
      </c>
      <c r="K217" s="74">
        <f t="shared" si="97"/>
        <v>0</v>
      </c>
      <c r="L217" s="46">
        <f t="shared" si="97"/>
        <v>0</v>
      </c>
      <c r="M217" s="46">
        <f t="shared" si="97"/>
        <v>0</v>
      </c>
      <c r="N217" s="74">
        <f t="shared" si="97"/>
        <v>13000</v>
      </c>
    </row>
    <row r="218" spans="1:14" s="2" customFormat="1" ht="27.75" customHeight="1">
      <c r="A218" s="4" t="s">
        <v>164</v>
      </c>
      <c r="B218" s="5"/>
      <c r="C218" s="47">
        <f>C219</f>
        <v>13000</v>
      </c>
      <c r="D218" s="47">
        <f>D219</f>
        <v>0</v>
      </c>
      <c r="E218" s="47">
        <f>E219</f>
        <v>13000</v>
      </c>
      <c r="F218" s="5" t="s">
        <v>305</v>
      </c>
      <c r="G218" s="5"/>
      <c r="H218" s="47">
        <f>H219</f>
        <v>13000</v>
      </c>
      <c r="I218" s="47">
        <f>I219</f>
        <v>0</v>
      </c>
      <c r="J218" s="47">
        <f>J219</f>
        <v>13000</v>
      </c>
      <c r="K218" s="75"/>
      <c r="L218" s="47"/>
      <c r="M218" s="47"/>
      <c r="N218" s="75">
        <f>N219</f>
        <v>13000</v>
      </c>
    </row>
    <row r="219" spans="1:14" s="2" customFormat="1" ht="38.25" customHeight="1">
      <c r="A219" s="4" t="s">
        <v>16</v>
      </c>
      <c r="B219" s="5" t="s">
        <v>17</v>
      </c>
      <c r="C219" s="47">
        <v>13000</v>
      </c>
      <c r="D219" s="47"/>
      <c r="E219" s="47">
        <v>13000</v>
      </c>
      <c r="F219" s="5" t="s">
        <v>305</v>
      </c>
      <c r="G219" s="5" t="s">
        <v>17</v>
      </c>
      <c r="H219" s="47">
        <v>13000</v>
      </c>
      <c r="I219" s="47"/>
      <c r="J219" s="47">
        <v>13000</v>
      </c>
      <c r="K219" s="75"/>
      <c r="L219" s="47"/>
      <c r="M219" s="47"/>
      <c r="N219" s="75">
        <f>J219+M219</f>
        <v>13000</v>
      </c>
    </row>
    <row r="220" spans="1:14" s="2" customFormat="1" ht="74.25" customHeight="1">
      <c r="A220" s="14" t="s">
        <v>165</v>
      </c>
      <c r="B220" s="15"/>
      <c r="C220" s="46">
        <f aca="true" t="shared" si="98" ref="C220:E221">C221</f>
        <v>2700</v>
      </c>
      <c r="D220" s="46">
        <f t="shared" si="98"/>
        <v>0</v>
      </c>
      <c r="E220" s="46">
        <f t="shared" si="98"/>
        <v>2700</v>
      </c>
      <c r="F220" s="15" t="s">
        <v>306</v>
      </c>
      <c r="G220" s="15"/>
      <c r="H220" s="46">
        <f aca="true" t="shared" si="99" ref="H220:N221">H221</f>
        <v>2700</v>
      </c>
      <c r="I220" s="46">
        <f t="shared" si="99"/>
        <v>0</v>
      </c>
      <c r="J220" s="46">
        <f t="shared" si="99"/>
        <v>2700</v>
      </c>
      <c r="K220" s="74">
        <f t="shared" si="99"/>
        <v>0</v>
      </c>
      <c r="L220" s="46">
        <f t="shared" si="99"/>
        <v>0</v>
      </c>
      <c r="M220" s="46">
        <f t="shared" si="99"/>
        <v>6843.87</v>
      </c>
      <c r="N220" s="74">
        <f t="shared" si="99"/>
        <v>9543.869999999999</v>
      </c>
    </row>
    <row r="221" spans="1:14" s="2" customFormat="1" ht="36" customHeight="1">
      <c r="A221" s="4" t="s">
        <v>166</v>
      </c>
      <c r="B221" s="5"/>
      <c r="C221" s="47">
        <f t="shared" si="98"/>
        <v>2700</v>
      </c>
      <c r="D221" s="47">
        <f t="shared" si="98"/>
        <v>0</v>
      </c>
      <c r="E221" s="47">
        <f t="shared" si="98"/>
        <v>2700</v>
      </c>
      <c r="F221" s="5" t="s">
        <v>307</v>
      </c>
      <c r="G221" s="5"/>
      <c r="H221" s="47">
        <f t="shared" si="99"/>
        <v>2700</v>
      </c>
      <c r="I221" s="47">
        <f t="shared" si="99"/>
        <v>0</v>
      </c>
      <c r="J221" s="47">
        <f t="shared" si="99"/>
        <v>2700</v>
      </c>
      <c r="K221" s="75">
        <f t="shared" si="99"/>
        <v>0</v>
      </c>
      <c r="L221" s="47">
        <f t="shared" si="99"/>
        <v>0</v>
      </c>
      <c r="M221" s="47">
        <f t="shared" si="99"/>
        <v>6843.87</v>
      </c>
      <c r="N221" s="75">
        <f t="shared" si="99"/>
        <v>9543.869999999999</v>
      </c>
    </row>
    <row r="222" spans="1:14" s="2" customFormat="1" ht="37.5" customHeight="1">
      <c r="A222" s="4" t="s">
        <v>16</v>
      </c>
      <c r="B222" s="5" t="s">
        <v>17</v>
      </c>
      <c r="C222" s="47">
        <v>2700</v>
      </c>
      <c r="D222" s="47"/>
      <c r="E222" s="47">
        <f>C222+D222</f>
        <v>2700</v>
      </c>
      <c r="F222" s="5" t="s">
        <v>307</v>
      </c>
      <c r="G222" s="5" t="s">
        <v>17</v>
      </c>
      <c r="H222" s="47">
        <v>2700</v>
      </c>
      <c r="I222" s="47"/>
      <c r="J222" s="47">
        <f>H222+I222</f>
        <v>2700</v>
      </c>
      <c r="K222" s="75"/>
      <c r="L222" s="47"/>
      <c r="M222" s="47">
        <v>6843.87</v>
      </c>
      <c r="N222" s="75">
        <f>J222+M222</f>
        <v>9543.869999999999</v>
      </c>
    </row>
    <row r="223" spans="1:14" s="2" customFormat="1" ht="61.5" customHeight="1">
      <c r="A223" s="14" t="s">
        <v>167</v>
      </c>
      <c r="B223" s="15"/>
      <c r="C223" s="46">
        <f>C224</f>
        <v>20048.9</v>
      </c>
      <c r="D223" s="46">
        <f>D224</f>
        <v>0</v>
      </c>
      <c r="E223" s="46">
        <f>E224</f>
        <v>20048.9</v>
      </c>
      <c r="F223" s="15" t="s">
        <v>308</v>
      </c>
      <c r="G223" s="15"/>
      <c r="H223" s="46">
        <f aca="true" t="shared" si="100" ref="H223:N223">H224</f>
        <v>20048.9</v>
      </c>
      <c r="I223" s="46">
        <f t="shared" si="100"/>
        <v>0</v>
      </c>
      <c r="J223" s="46">
        <f t="shared" si="100"/>
        <v>20048.9</v>
      </c>
      <c r="K223" s="74">
        <f t="shared" si="100"/>
        <v>0</v>
      </c>
      <c r="L223" s="46">
        <f t="shared" si="100"/>
        <v>0</v>
      </c>
      <c r="M223" s="46">
        <f t="shared" si="100"/>
        <v>0</v>
      </c>
      <c r="N223" s="74">
        <f t="shared" si="100"/>
        <v>20048.9</v>
      </c>
    </row>
    <row r="224" spans="1:14" s="2" customFormat="1" ht="50.25" customHeight="1">
      <c r="A224" s="4" t="s">
        <v>168</v>
      </c>
      <c r="B224" s="5"/>
      <c r="C224" s="47">
        <f>C225+C226</f>
        <v>20048.9</v>
      </c>
      <c r="D224" s="47">
        <f>D225+D226</f>
        <v>0</v>
      </c>
      <c r="E224" s="47">
        <f>E225+E226</f>
        <v>20048.9</v>
      </c>
      <c r="F224" s="5" t="s">
        <v>309</v>
      </c>
      <c r="G224" s="5"/>
      <c r="H224" s="47">
        <f>H225+H226</f>
        <v>20048.9</v>
      </c>
      <c r="I224" s="47">
        <f>I225+I226</f>
        <v>0</v>
      </c>
      <c r="J224" s="47">
        <f>J225+J226</f>
        <v>20048.9</v>
      </c>
      <c r="K224" s="75">
        <f>K225+K226</f>
        <v>0</v>
      </c>
      <c r="L224" s="47">
        <f>L225+L226</f>
        <v>0</v>
      </c>
      <c r="M224" s="47">
        <f>M225+M226+M227</f>
        <v>0</v>
      </c>
      <c r="N224" s="75">
        <f>N225+N226+N227</f>
        <v>20048.9</v>
      </c>
    </row>
    <row r="225" spans="1:14" s="2" customFormat="1" ht="98.25" customHeight="1">
      <c r="A225" s="4" t="s">
        <v>60</v>
      </c>
      <c r="B225" s="5" t="s">
        <v>15</v>
      </c>
      <c r="C225" s="47">
        <f>12588.4+3802</f>
        <v>16390.4</v>
      </c>
      <c r="D225" s="47"/>
      <c r="E225" s="47">
        <f>C225+D225</f>
        <v>16390.4</v>
      </c>
      <c r="F225" s="5" t="s">
        <v>309</v>
      </c>
      <c r="G225" s="5" t="s">
        <v>15</v>
      </c>
      <c r="H225" s="47">
        <f>12588.4+3802</f>
        <v>16390.4</v>
      </c>
      <c r="I225" s="47"/>
      <c r="J225" s="47">
        <f>H225+I225</f>
        <v>16390.4</v>
      </c>
      <c r="K225" s="75"/>
      <c r="L225" s="47"/>
      <c r="M225" s="47">
        <v>-39.2</v>
      </c>
      <c r="N225" s="75">
        <f>J225+M225</f>
        <v>16351.2</v>
      </c>
    </row>
    <row r="226" spans="1:14" s="2" customFormat="1" ht="38.25" customHeight="1">
      <c r="A226" s="4" t="s">
        <v>16</v>
      </c>
      <c r="B226" s="5" t="s">
        <v>17</v>
      </c>
      <c r="C226" s="47">
        <v>3658.5</v>
      </c>
      <c r="D226" s="47"/>
      <c r="E226" s="47">
        <f>C226+D226</f>
        <v>3658.5</v>
      </c>
      <c r="F226" s="5" t="s">
        <v>309</v>
      </c>
      <c r="G226" s="5" t="s">
        <v>17</v>
      </c>
      <c r="H226" s="47">
        <v>3658.5</v>
      </c>
      <c r="I226" s="47"/>
      <c r="J226" s="47">
        <f>H226+I226</f>
        <v>3658.5</v>
      </c>
      <c r="K226" s="75"/>
      <c r="L226" s="47"/>
      <c r="M226" s="47">
        <v>24.3</v>
      </c>
      <c r="N226" s="75">
        <f>J226+M226</f>
        <v>3682.8</v>
      </c>
    </row>
    <row r="227" spans="1:14" s="2" customFormat="1" ht="25.5" customHeight="1">
      <c r="A227" s="4" t="s">
        <v>59</v>
      </c>
      <c r="B227" s="5"/>
      <c r="C227" s="47"/>
      <c r="D227" s="47"/>
      <c r="E227" s="47"/>
      <c r="F227" s="5" t="s">
        <v>309</v>
      </c>
      <c r="G227" s="5" t="s">
        <v>19</v>
      </c>
      <c r="H227" s="47"/>
      <c r="I227" s="47"/>
      <c r="J227" s="47"/>
      <c r="K227" s="75"/>
      <c r="L227" s="47"/>
      <c r="M227" s="47">
        <v>14.9</v>
      </c>
      <c r="N227" s="75">
        <f>M227</f>
        <v>14.9</v>
      </c>
    </row>
    <row r="228" spans="1:14" s="2" customFormat="1" ht="31.5">
      <c r="A228" s="14" t="s">
        <v>326</v>
      </c>
      <c r="B228" s="15"/>
      <c r="C228" s="46"/>
      <c r="D228" s="46">
        <f>D229</f>
        <v>5092.5</v>
      </c>
      <c r="E228" s="46">
        <f aca="true" t="shared" si="101" ref="E228:E247">C228+D228</f>
        <v>5092.5</v>
      </c>
      <c r="F228" s="15" t="s">
        <v>327</v>
      </c>
      <c r="G228" s="15"/>
      <c r="H228" s="46"/>
      <c r="I228" s="46">
        <f>I229</f>
        <v>5092.5</v>
      </c>
      <c r="J228" s="46">
        <f>J229</f>
        <v>5086.5</v>
      </c>
      <c r="K228" s="74">
        <f>K229+K232+K234</f>
        <v>672.07</v>
      </c>
      <c r="L228" s="46">
        <f>L229+L232+L234</f>
        <v>2723.86</v>
      </c>
      <c r="M228" s="46">
        <f>M229+M232+M234</f>
        <v>6169.740000000001</v>
      </c>
      <c r="N228" s="74">
        <f>N229+N232+N234</f>
        <v>14652.170000000002</v>
      </c>
    </row>
    <row r="229" spans="1:14" s="2" customFormat="1" ht="21" customHeight="1">
      <c r="A229" s="4" t="s">
        <v>328</v>
      </c>
      <c r="B229" s="5"/>
      <c r="C229" s="47"/>
      <c r="D229" s="47">
        <f>D230</f>
        <v>5092.5</v>
      </c>
      <c r="E229" s="47">
        <f t="shared" si="101"/>
        <v>5092.5</v>
      </c>
      <c r="F229" s="5" t="s">
        <v>329</v>
      </c>
      <c r="G229" s="5"/>
      <c r="H229" s="47"/>
      <c r="I229" s="47">
        <f>I230</f>
        <v>5092.5</v>
      </c>
      <c r="J229" s="47">
        <f>J230+J231</f>
        <v>5086.5</v>
      </c>
      <c r="K229" s="75">
        <f>K230+K231</f>
        <v>91.36</v>
      </c>
      <c r="L229" s="47">
        <f>L230+L231</f>
        <v>0</v>
      </c>
      <c r="M229" s="47">
        <f>M230+M231</f>
        <v>1380.6000000000001</v>
      </c>
      <c r="N229" s="75">
        <f>N230+N231</f>
        <v>6558.46</v>
      </c>
    </row>
    <row r="230" spans="1:14" s="2" customFormat="1" ht="38.25" customHeight="1">
      <c r="A230" s="4" t="s">
        <v>16</v>
      </c>
      <c r="B230" s="5" t="s">
        <v>17</v>
      </c>
      <c r="C230" s="47"/>
      <c r="D230" s="47">
        <v>5092.5</v>
      </c>
      <c r="E230" s="47">
        <f t="shared" si="101"/>
        <v>5092.5</v>
      </c>
      <c r="F230" s="5" t="s">
        <v>329</v>
      </c>
      <c r="G230" s="5" t="s">
        <v>17</v>
      </c>
      <c r="H230" s="47"/>
      <c r="I230" s="47">
        <v>5092.5</v>
      </c>
      <c r="J230" s="47">
        <f>H230+I230-1282.2-6</f>
        <v>3804.3</v>
      </c>
      <c r="K230" s="75">
        <v>91.36</v>
      </c>
      <c r="L230" s="47"/>
      <c r="M230" s="47">
        <f>1282.2+98.4</f>
        <v>1380.6000000000001</v>
      </c>
      <c r="N230" s="75">
        <f>K230+L230+M230+J230</f>
        <v>5276.26</v>
      </c>
    </row>
    <row r="231" spans="1:14" s="2" customFormat="1" ht="29.25" customHeight="1">
      <c r="A231" s="4" t="s">
        <v>59</v>
      </c>
      <c r="B231" s="5" t="s">
        <v>19</v>
      </c>
      <c r="C231" s="47"/>
      <c r="D231" s="47">
        <v>3000</v>
      </c>
      <c r="E231" s="47">
        <f>C231+D231</f>
        <v>3000</v>
      </c>
      <c r="F231" s="5" t="s">
        <v>365</v>
      </c>
      <c r="G231" s="5" t="s">
        <v>19</v>
      </c>
      <c r="H231" s="47"/>
      <c r="I231" s="47"/>
      <c r="J231" s="47">
        <v>1282.2</v>
      </c>
      <c r="K231" s="75"/>
      <c r="L231" s="47"/>
      <c r="M231" s="47"/>
      <c r="N231" s="75">
        <f>K231+L231+M231+J231</f>
        <v>1282.2</v>
      </c>
    </row>
    <row r="232" spans="1:14" s="2" customFormat="1" ht="29.25" customHeight="1">
      <c r="A232" s="14" t="s">
        <v>415</v>
      </c>
      <c r="B232" s="15"/>
      <c r="C232" s="46"/>
      <c r="D232" s="46"/>
      <c r="E232" s="46"/>
      <c r="F232" s="15" t="s">
        <v>416</v>
      </c>
      <c r="G232" s="15"/>
      <c r="H232" s="46"/>
      <c r="I232" s="46"/>
      <c r="J232" s="46"/>
      <c r="K232" s="74">
        <f>K233</f>
        <v>580.71</v>
      </c>
      <c r="L232" s="46">
        <f>L233</f>
        <v>0</v>
      </c>
      <c r="M232" s="46">
        <f>M233</f>
        <v>4789.14</v>
      </c>
      <c r="N232" s="74">
        <f>N233</f>
        <v>5369.85</v>
      </c>
    </row>
    <row r="233" spans="1:14" s="2" customFormat="1" ht="56.25" customHeight="1">
      <c r="A233" s="4" t="s">
        <v>149</v>
      </c>
      <c r="B233" s="5"/>
      <c r="C233" s="47"/>
      <c r="D233" s="47"/>
      <c r="E233" s="47"/>
      <c r="F233" s="5" t="s">
        <v>416</v>
      </c>
      <c r="G233" s="5" t="s">
        <v>49</v>
      </c>
      <c r="H233" s="47"/>
      <c r="I233" s="47"/>
      <c r="J233" s="47"/>
      <c r="K233" s="75">
        <v>580.71</v>
      </c>
      <c r="L233" s="47"/>
      <c r="M233" s="47">
        <v>4789.14</v>
      </c>
      <c r="N233" s="75">
        <f>K233+L233+M233</f>
        <v>5369.85</v>
      </c>
    </row>
    <row r="234" spans="1:14" s="95" customFormat="1" ht="117" customHeight="1">
      <c r="A234" s="14" t="s">
        <v>417</v>
      </c>
      <c r="B234" s="15"/>
      <c r="C234" s="46"/>
      <c r="D234" s="46"/>
      <c r="E234" s="46"/>
      <c r="F234" s="15" t="s">
        <v>418</v>
      </c>
      <c r="G234" s="15"/>
      <c r="H234" s="46"/>
      <c r="I234" s="46"/>
      <c r="J234" s="46"/>
      <c r="K234" s="74"/>
      <c r="L234" s="46">
        <f>L235</f>
        <v>2723.86</v>
      </c>
      <c r="M234" s="46">
        <f>M235</f>
        <v>0</v>
      </c>
      <c r="N234" s="74">
        <f>N235</f>
        <v>2723.86</v>
      </c>
    </row>
    <row r="235" spans="1:14" s="2" customFormat="1" ht="55.5" customHeight="1">
      <c r="A235" s="4" t="s">
        <v>149</v>
      </c>
      <c r="B235" s="5"/>
      <c r="C235" s="47"/>
      <c r="D235" s="47"/>
      <c r="E235" s="47"/>
      <c r="F235" s="5" t="s">
        <v>418</v>
      </c>
      <c r="G235" s="5" t="s">
        <v>49</v>
      </c>
      <c r="H235" s="47"/>
      <c r="I235" s="47"/>
      <c r="J235" s="47"/>
      <c r="K235" s="75"/>
      <c r="L235" s="47">
        <v>2723.86</v>
      </c>
      <c r="M235" s="47"/>
      <c r="N235" s="75">
        <f>L235+M235</f>
        <v>2723.86</v>
      </c>
    </row>
    <row r="236" spans="1:14" s="2" customFormat="1" ht="37.5" customHeight="1">
      <c r="A236" s="14" t="s">
        <v>419</v>
      </c>
      <c r="B236" s="15"/>
      <c r="C236" s="46"/>
      <c r="D236" s="46"/>
      <c r="E236" s="46"/>
      <c r="F236" s="15" t="s">
        <v>421</v>
      </c>
      <c r="G236" s="15"/>
      <c r="H236" s="46"/>
      <c r="I236" s="46"/>
      <c r="J236" s="46"/>
      <c r="K236" s="74">
        <f aca="true" t="shared" si="102" ref="K236:N237">K237</f>
        <v>500</v>
      </c>
      <c r="L236" s="46">
        <f t="shared" si="102"/>
        <v>0</v>
      </c>
      <c r="M236" s="46">
        <f t="shared" si="102"/>
        <v>0</v>
      </c>
      <c r="N236" s="74">
        <f t="shared" si="102"/>
        <v>500</v>
      </c>
    </row>
    <row r="237" spans="1:14" s="2" customFormat="1" ht="27.75" customHeight="1">
      <c r="A237" s="4" t="s">
        <v>420</v>
      </c>
      <c r="B237" s="5"/>
      <c r="C237" s="47"/>
      <c r="D237" s="47"/>
      <c r="E237" s="47"/>
      <c r="F237" s="5" t="s">
        <v>422</v>
      </c>
      <c r="G237" s="5"/>
      <c r="H237" s="47"/>
      <c r="I237" s="47"/>
      <c r="J237" s="47"/>
      <c r="K237" s="75">
        <f t="shared" si="102"/>
        <v>500</v>
      </c>
      <c r="L237" s="47">
        <f t="shared" si="102"/>
        <v>0</v>
      </c>
      <c r="M237" s="47">
        <f t="shared" si="102"/>
        <v>0</v>
      </c>
      <c r="N237" s="75">
        <f t="shared" si="102"/>
        <v>500</v>
      </c>
    </row>
    <row r="238" spans="1:14" s="2" customFormat="1" ht="55.5" customHeight="1">
      <c r="A238" s="4" t="s">
        <v>16</v>
      </c>
      <c r="B238" s="5"/>
      <c r="C238" s="47"/>
      <c r="D238" s="47"/>
      <c r="E238" s="47"/>
      <c r="F238" s="5" t="s">
        <v>422</v>
      </c>
      <c r="G238" s="5" t="s">
        <v>17</v>
      </c>
      <c r="H238" s="47"/>
      <c r="I238" s="47"/>
      <c r="J238" s="47"/>
      <c r="K238" s="75">
        <v>500</v>
      </c>
      <c r="L238" s="47"/>
      <c r="M238" s="47"/>
      <c r="N238" s="75">
        <f>K238+M238</f>
        <v>500</v>
      </c>
    </row>
    <row r="239" spans="1:14" s="2" customFormat="1" ht="38.25" customHeight="1">
      <c r="A239" s="14" t="s">
        <v>331</v>
      </c>
      <c r="B239" s="15"/>
      <c r="C239" s="46"/>
      <c r="D239" s="46" t="e">
        <f>#REF!+D240</f>
        <v>#REF!</v>
      </c>
      <c r="E239" s="46" t="e">
        <f>#REF!+E240</f>
        <v>#REF!</v>
      </c>
      <c r="F239" s="15" t="s">
        <v>332</v>
      </c>
      <c r="G239" s="15"/>
      <c r="H239" s="46"/>
      <c r="I239" s="46" t="e">
        <f>#REF!+I240</f>
        <v>#REF!</v>
      </c>
      <c r="J239" s="46">
        <f>J240</f>
        <v>9009</v>
      </c>
      <c r="K239" s="74">
        <f>K240</f>
        <v>0</v>
      </c>
      <c r="L239" s="46">
        <f>L240</f>
        <v>0</v>
      </c>
      <c r="M239" s="46">
        <f>M240</f>
        <v>0</v>
      </c>
      <c r="N239" s="74">
        <f>N240</f>
        <v>9009</v>
      </c>
    </row>
    <row r="240" spans="1:14" s="2" customFormat="1" ht="34.5" customHeight="1">
      <c r="A240" s="28" t="s">
        <v>364</v>
      </c>
      <c r="B240" s="29"/>
      <c r="C240" s="55"/>
      <c r="D240" s="55">
        <f>D241</f>
        <v>3000</v>
      </c>
      <c r="E240" s="55">
        <f t="shared" si="101"/>
        <v>3000</v>
      </c>
      <c r="F240" s="29" t="s">
        <v>365</v>
      </c>
      <c r="G240" s="29"/>
      <c r="H240" s="55"/>
      <c r="I240" s="55">
        <f aca="true" t="shared" si="103" ref="I240:N240">I241</f>
        <v>3000</v>
      </c>
      <c r="J240" s="55">
        <f t="shared" si="103"/>
        <v>9009</v>
      </c>
      <c r="K240" s="87">
        <f t="shared" si="103"/>
        <v>0</v>
      </c>
      <c r="L240" s="55">
        <f t="shared" si="103"/>
        <v>0</v>
      </c>
      <c r="M240" s="55">
        <f t="shared" si="103"/>
        <v>0</v>
      </c>
      <c r="N240" s="87">
        <f t="shared" si="103"/>
        <v>9009</v>
      </c>
    </row>
    <row r="241" spans="1:14" s="2" customFormat="1" ht="26.25" customHeight="1">
      <c r="A241" s="4" t="s">
        <v>59</v>
      </c>
      <c r="B241" s="5" t="s">
        <v>19</v>
      </c>
      <c r="C241" s="47"/>
      <c r="D241" s="47">
        <v>3000</v>
      </c>
      <c r="E241" s="47">
        <f t="shared" si="101"/>
        <v>3000</v>
      </c>
      <c r="F241" s="5" t="s">
        <v>365</v>
      </c>
      <c r="G241" s="5" t="s">
        <v>19</v>
      </c>
      <c r="H241" s="47"/>
      <c r="I241" s="47">
        <v>3000</v>
      </c>
      <c r="J241" s="47">
        <f>3003+6+6000</f>
        <v>9009</v>
      </c>
      <c r="K241" s="75"/>
      <c r="L241" s="47"/>
      <c r="M241" s="47"/>
      <c r="N241" s="75">
        <f>J241+M241</f>
        <v>9009</v>
      </c>
    </row>
    <row r="242" spans="1:14" s="2" customFormat="1" ht="67.5" customHeight="1">
      <c r="A242" s="10" t="s">
        <v>333</v>
      </c>
      <c r="B242" s="9"/>
      <c r="C242" s="45"/>
      <c r="D242" s="45">
        <f>D243</f>
        <v>113560</v>
      </c>
      <c r="E242" s="45">
        <f t="shared" si="101"/>
        <v>113560</v>
      </c>
      <c r="F242" s="9" t="s">
        <v>334</v>
      </c>
      <c r="G242" s="9"/>
      <c r="H242" s="45"/>
      <c r="I242" s="45">
        <f aca="true" t="shared" si="104" ref="I242:N242">I243</f>
        <v>113560</v>
      </c>
      <c r="J242" s="45">
        <f t="shared" si="104"/>
        <v>113560</v>
      </c>
      <c r="K242" s="73">
        <f t="shared" si="104"/>
        <v>20</v>
      </c>
      <c r="L242" s="45">
        <f t="shared" si="104"/>
        <v>58777.41</v>
      </c>
      <c r="M242" s="45">
        <f t="shared" si="104"/>
        <v>17869.09</v>
      </c>
      <c r="N242" s="73">
        <f t="shared" si="104"/>
        <v>190226.5</v>
      </c>
    </row>
    <row r="243" spans="1:14" s="2" customFormat="1" ht="39.75" customHeight="1">
      <c r="A243" s="14" t="s">
        <v>330</v>
      </c>
      <c r="B243" s="9"/>
      <c r="C243" s="45"/>
      <c r="D243" s="46">
        <f>D244+D246</f>
        <v>113560</v>
      </c>
      <c r="E243" s="46">
        <f t="shared" si="101"/>
        <v>113560</v>
      </c>
      <c r="F243" s="15" t="s">
        <v>335</v>
      </c>
      <c r="G243" s="9"/>
      <c r="H243" s="45"/>
      <c r="I243" s="46">
        <f aca="true" t="shared" si="105" ref="I243:N243">I244+I246</f>
        <v>113560</v>
      </c>
      <c r="J243" s="46">
        <f t="shared" si="105"/>
        <v>113560</v>
      </c>
      <c r="K243" s="74">
        <f t="shared" si="105"/>
        <v>20</v>
      </c>
      <c r="L243" s="46">
        <f t="shared" si="105"/>
        <v>58777.41</v>
      </c>
      <c r="M243" s="46">
        <f t="shared" si="105"/>
        <v>17869.09</v>
      </c>
      <c r="N243" s="74">
        <f t="shared" si="105"/>
        <v>190226.5</v>
      </c>
    </row>
    <row r="244" spans="1:14" s="2" customFormat="1" ht="78.75" customHeight="1">
      <c r="A244" s="28" t="s">
        <v>366</v>
      </c>
      <c r="B244" s="29"/>
      <c r="C244" s="55"/>
      <c r="D244" s="55">
        <f>D245</f>
        <v>95000</v>
      </c>
      <c r="E244" s="55">
        <f t="shared" si="101"/>
        <v>95000</v>
      </c>
      <c r="F244" s="29" t="s">
        <v>367</v>
      </c>
      <c r="G244" s="29"/>
      <c r="H244" s="55"/>
      <c r="I244" s="55">
        <f aca="true" t="shared" si="106" ref="I244:N244">I245</f>
        <v>95000</v>
      </c>
      <c r="J244" s="55">
        <f t="shared" si="106"/>
        <v>95000</v>
      </c>
      <c r="K244" s="87">
        <f t="shared" si="106"/>
        <v>0</v>
      </c>
      <c r="L244" s="55">
        <f t="shared" si="106"/>
        <v>0</v>
      </c>
      <c r="M244" s="55">
        <f t="shared" si="106"/>
        <v>17867.8</v>
      </c>
      <c r="N244" s="87">
        <f t="shared" si="106"/>
        <v>112867.8</v>
      </c>
    </row>
    <row r="245" spans="1:14" s="2" customFormat="1" ht="51" customHeight="1">
      <c r="A245" s="4" t="s">
        <v>149</v>
      </c>
      <c r="B245" s="5" t="s">
        <v>49</v>
      </c>
      <c r="C245" s="47"/>
      <c r="D245" s="47">
        <v>95000</v>
      </c>
      <c r="E245" s="47">
        <f t="shared" si="101"/>
        <v>95000</v>
      </c>
      <c r="F245" s="5" t="s">
        <v>367</v>
      </c>
      <c r="G245" s="5" t="s">
        <v>49</v>
      </c>
      <c r="H245" s="47"/>
      <c r="I245" s="47">
        <v>95000</v>
      </c>
      <c r="J245" s="47">
        <f>H245+I245</f>
        <v>95000</v>
      </c>
      <c r="K245" s="75"/>
      <c r="L245" s="47"/>
      <c r="M245" s="47">
        <v>17867.8</v>
      </c>
      <c r="N245" s="75">
        <f>J245+L245+M245</f>
        <v>112867.8</v>
      </c>
    </row>
    <row r="246" spans="1:14" s="2" customFormat="1" ht="40.5" customHeight="1">
      <c r="A246" s="28" t="s">
        <v>368</v>
      </c>
      <c r="B246" s="29"/>
      <c r="C246" s="55"/>
      <c r="D246" s="55">
        <f>D247</f>
        <v>18560</v>
      </c>
      <c r="E246" s="55">
        <f t="shared" si="101"/>
        <v>18560</v>
      </c>
      <c r="F246" s="29" t="s">
        <v>369</v>
      </c>
      <c r="G246" s="29"/>
      <c r="H246" s="55"/>
      <c r="I246" s="55">
        <f aca="true" t="shared" si="107" ref="I246:N246">I247</f>
        <v>18560</v>
      </c>
      <c r="J246" s="55">
        <f t="shared" si="107"/>
        <v>18560</v>
      </c>
      <c r="K246" s="87">
        <f t="shared" si="107"/>
        <v>20</v>
      </c>
      <c r="L246" s="55">
        <f t="shared" si="107"/>
        <v>58777.41</v>
      </c>
      <c r="M246" s="55">
        <f t="shared" si="107"/>
        <v>1.29</v>
      </c>
      <c r="N246" s="87">
        <f t="shared" si="107"/>
        <v>77358.7</v>
      </c>
    </row>
    <row r="247" spans="1:14" s="2" customFormat="1" ht="48.75" customHeight="1">
      <c r="A247" s="4" t="s">
        <v>149</v>
      </c>
      <c r="B247" s="5" t="s">
        <v>49</v>
      </c>
      <c r="C247" s="47"/>
      <c r="D247" s="47">
        <v>18560</v>
      </c>
      <c r="E247" s="47">
        <f t="shared" si="101"/>
        <v>18560</v>
      </c>
      <c r="F247" s="5" t="s">
        <v>369</v>
      </c>
      <c r="G247" s="5" t="s">
        <v>49</v>
      </c>
      <c r="H247" s="47"/>
      <c r="I247" s="47">
        <v>18560</v>
      </c>
      <c r="J247" s="47">
        <v>18560</v>
      </c>
      <c r="K247" s="75">
        <v>20</v>
      </c>
      <c r="L247" s="47">
        <v>58777.41</v>
      </c>
      <c r="M247" s="47">
        <v>1.29</v>
      </c>
      <c r="N247" s="75">
        <f>J247+L247+K247+M247</f>
        <v>77358.7</v>
      </c>
    </row>
    <row r="248" spans="1:15" s="2" customFormat="1" ht="23.25" customHeight="1">
      <c r="A248" s="32" t="s">
        <v>169</v>
      </c>
      <c r="B248" s="33"/>
      <c r="C248" s="43">
        <f>C249</f>
        <v>71322.79</v>
      </c>
      <c r="D248" s="43">
        <f>D249</f>
        <v>0</v>
      </c>
      <c r="E248" s="43">
        <f>E249</f>
        <v>71322.79</v>
      </c>
      <c r="F248" s="33" t="s">
        <v>28</v>
      </c>
      <c r="G248" s="33"/>
      <c r="H248" s="43">
        <f aca="true" t="shared" si="108" ref="H248:N248">H249</f>
        <v>71322.79</v>
      </c>
      <c r="I248" s="43">
        <f t="shared" si="108"/>
        <v>0</v>
      </c>
      <c r="J248" s="43">
        <f t="shared" si="108"/>
        <v>71322.79</v>
      </c>
      <c r="K248" s="71">
        <f t="shared" si="108"/>
        <v>0</v>
      </c>
      <c r="L248" s="43">
        <f>L249</f>
        <v>75282.59999999999</v>
      </c>
      <c r="M248" s="43">
        <f t="shared" si="108"/>
        <v>350</v>
      </c>
      <c r="N248" s="71">
        <f t="shared" si="108"/>
        <v>146955.38999999998</v>
      </c>
      <c r="O248" s="96">
        <f>N248-J248</f>
        <v>75632.59999999999</v>
      </c>
    </row>
    <row r="249" spans="1:14" s="36" customFormat="1" ht="46.5" customHeight="1">
      <c r="A249" s="13" t="s">
        <v>170</v>
      </c>
      <c r="B249" s="25"/>
      <c r="C249" s="48">
        <f>C250+C264+C270</f>
        <v>71322.79</v>
      </c>
      <c r="D249" s="48">
        <f>D250+D264+D270</f>
        <v>0</v>
      </c>
      <c r="E249" s="48">
        <f>E250+E264+E270</f>
        <v>71322.79</v>
      </c>
      <c r="F249" s="25" t="s">
        <v>31</v>
      </c>
      <c r="G249" s="25"/>
      <c r="H249" s="48">
        <f aca="true" t="shared" si="109" ref="H249:N249">H250+H264+H270</f>
        <v>71322.79</v>
      </c>
      <c r="I249" s="48">
        <f t="shared" si="109"/>
        <v>0</v>
      </c>
      <c r="J249" s="48">
        <f t="shared" si="109"/>
        <v>71322.79</v>
      </c>
      <c r="K249" s="72">
        <f t="shared" si="109"/>
        <v>0</v>
      </c>
      <c r="L249" s="48">
        <f t="shared" si="109"/>
        <v>75282.59999999999</v>
      </c>
      <c r="M249" s="48">
        <f t="shared" si="109"/>
        <v>350</v>
      </c>
      <c r="N249" s="72">
        <f t="shared" si="109"/>
        <v>146955.38999999998</v>
      </c>
    </row>
    <row r="250" spans="1:14" ht="36.75" customHeight="1">
      <c r="A250" s="10" t="s">
        <v>172</v>
      </c>
      <c r="B250" s="9"/>
      <c r="C250" s="45">
        <f>C251</f>
        <v>63087.5</v>
      </c>
      <c r="D250" s="45">
        <f>D251</f>
        <v>0</v>
      </c>
      <c r="E250" s="45">
        <f>E251</f>
        <v>63087.5</v>
      </c>
      <c r="F250" s="9" t="s">
        <v>171</v>
      </c>
      <c r="G250" s="9"/>
      <c r="H250" s="45">
        <f aca="true" t="shared" si="110" ref="H250:N250">H251</f>
        <v>63087.5</v>
      </c>
      <c r="I250" s="45">
        <f t="shared" si="110"/>
        <v>0</v>
      </c>
      <c r="J250" s="45">
        <f t="shared" si="110"/>
        <v>63087.5</v>
      </c>
      <c r="K250" s="73">
        <f t="shared" si="110"/>
        <v>0</v>
      </c>
      <c r="L250" s="45">
        <f t="shared" si="110"/>
        <v>75508.79999999999</v>
      </c>
      <c r="M250" s="45">
        <f t="shared" si="110"/>
        <v>0</v>
      </c>
      <c r="N250" s="73">
        <f t="shared" si="110"/>
        <v>138596.3</v>
      </c>
    </row>
    <row r="251" spans="1:14" ht="63.75" customHeight="1">
      <c r="A251" s="14" t="s">
        <v>173</v>
      </c>
      <c r="B251" s="15"/>
      <c r="C251" s="46">
        <f>C252+C256+C258+C260+C262</f>
        <v>63087.5</v>
      </c>
      <c r="D251" s="46">
        <f>D252+D256+D258+D260+D262</f>
        <v>0</v>
      </c>
      <c r="E251" s="46">
        <f>E252+E256+E258+E260+E262</f>
        <v>63087.5</v>
      </c>
      <c r="F251" s="15" t="s">
        <v>171</v>
      </c>
      <c r="G251" s="15"/>
      <c r="H251" s="46">
        <f>H252+H256+H258+H260+H262</f>
        <v>63087.5</v>
      </c>
      <c r="I251" s="46">
        <f>I252+I256+I258+I260+I262</f>
        <v>0</v>
      </c>
      <c r="J251" s="46">
        <f>J252+J256+J258+J260+J262</f>
        <v>63087.5</v>
      </c>
      <c r="K251" s="74">
        <f>K252+K256+K258+K260+K262</f>
        <v>0</v>
      </c>
      <c r="L251" s="46">
        <f>L252+L256+L258+L260+L262+L254</f>
        <v>75508.79999999999</v>
      </c>
      <c r="M251" s="46">
        <f>M252+M256+M258+M260+M262+M254</f>
        <v>0</v>
      </c>
      <c r="N251" s="74">
        <f>N252+N256+N258+N260+N262+N254</f>
        <v>138596.3</v>
      </c>
    </row>
    <row r="252" spans="1:14" ht="40.5" customHeight="1">
      <c r="A252" s="30" t="s">
        <v>370</v>
      </c>
      <c r="B252" s="31"/>
      <c r="C252" s="54">
        <f>C253</f>
        <v>26300</v>
      </c>
      <c r="D252" s="54">
        <f>D253</f>
        <v>0</v>
      </c>
      <c r="E252" s="54">
        <f>E253</f>
        <v>26300</v>
      </c>
      <c r="F252" s="31" t="s">
        <v>174</v>
      </c>
      <c r="G252" s="31"/>
      <c r="H252" s="54">
        <f aca="true" t="shared" si="111" ref="H252:N252">H253</f>
        <v>26300</v>
      </c>
      <c r="I252" s="54">
        <f t="shared" si="111"/>
        <v>0</v>
      </c>
      <c r="J252" s="54">
        <f t="shared" si="111"/>
        <v>26300</v>
      </c>
      <c r="K252" s="77">
        <f t="shared" si="111"/>
        <v>0</v>
      </c>
      <c r="L252" s="54">
        <f t="shared" si="111"/>
        <v>0</v>
      </c>
      <c r="M252" s="54">
        <f t="shared" si="111"/>
        <v>0</v>
      </c>
      <c r="N252" s="77">
        <f t="shared" si="111"/>
        <v>26300</v>
      </c>
    </row>
    <row r="253" spans="1:14" ht="24.75" customHeight="1">
      <c r="A253" s="4" t="s">
        <v>59</v>
      </c>
      <c r="B253" s="5" t="s">
        <v>19</v>
      </c>
      <c r="C253" s="47">
        <v>26300</v>
      </c>
      <c r="D253" s="47"/>
      <c r="E253" s="47">
        <f>C253+D253</f>
        <v>26300</v>
      </c>
      <c r="F253" s="5" t="s">
        <v>174</v>
      </c>
      <c r="G253" s="5" t="s">
        <v>19</v>
      </c>
      <c r="H253" s="47">
        <v>26300</v>
      </c>
      <c r="I253" s="47"/>
      <c r="J253" s="47">
        <f>H253+I253</f>
        <v>26300</v>
      </c>
      <c r="K253" s="75"/>
      <c r="L253" s="47"/>
      <c r="M253" s="47"/>
      <c r="N253" s="75">
        <f>L253+J253</f>
        <v>26300</v>
      </c>
    </row>
    <row r="254" spans="1:14" ht="67.5" customHeight="1">
      <c r="A254" s="14" t="s">
        <v>394</v>
      </c>
      <c r="B254" s="15"/>
      <c r="C254" s="46"/>
      <c r="D254" s="46"/>
      <c r="E254" s="46"/>
      <c r="F254" s="15" t="s">
        <v>395</v>
      </c>
      <c r="G254" s="15"/>
      <c r="H254" s="46"/>
      <c r="I254" s="46"/>
      <c r="J254" s="46"/>
      <c r="K254" s="74"/>
      <c r="L254" s="46">
        <f>L255</f>
        <v>80633.51</v>
      </c>
      <c r="M254" s="46">
        <f>M255</f>
        <v>0</v>
      </c>
      <c r="N254" s="74">
        <f>N255</f>
        <v>80633.51</v>
      </c>
    </row>
    <row r="255" spans="1:14" ht="24.75" customHeight="1">
      <c r="A255" s="4" t="s">
        <v>59</v>
      </c>
      <c r="B255" s="5"/>
      <c r="C255" s="47"/>
      <c r="D255" s="47"/>
      <c r="E255" s="47"/>
      <c r="F255" s="5" t="s">
        <v>395</v>
      </c>
      <c r="G255" s="5" t="s">
        <v>19</v>
      </c>
      <c r="H255" s="47"/>
      <c r="I255" s="47"/>
      <c r="J255" s="47"/>
      <c r="K255" s="75"/>
      <c r="L255" s="47">
        <v>80633.51</v>
      </c>
      <c r="M255" s="47"/>
      <c r="N255" s="75">
        <f>J255+L255</f>
        <v>80633.51</v>
      </c>
    </row>
    <row r="256" spans="1:14" ht="69.75" customHeight="1">
      <c r="A256" s="30" t="s">
        <v>371</v>
      </c>
      <c r="B256" s="31"/>
      <c r="C256" s="54">
        <f>C257</f>
        <v>1717.5</v>
      </c>
      <c r="D256" s="54">
        <f>D257</f>
        <v>0</v>
      </c>
      <c r="E256" s="54">
        <f>E257</f>
        <v>1717.5</v>
      </c>
      <c r="F256" s="31" t="s">
        <v>175</v>
      </c>
      <c r="G256" s="31"/>
      <c r="H256" s="54">
        <f aca="true" t="shared" si="112" ref="H256:N256">H257</f>
        <v>1717.5</v>
      </c>
      <c r="I256" s="54">
        <f t="shared" si="112"/>
        <v>0</v>
      </c>
      <c r="J256" s="54">
        <f t="shared" si="112"/>
        <v>1717.5</v>
      </c>
      <c r="K256" s="77">
        <f t="shared" si="112"/>
        <v>0</v>
      </c>
      <c r="L256" s="54">
        <f t="shared" si="112"/>
        <v>365.29</v>
      </c>
      <c r="M256" s="54">
        <f t="shared" si="112"/>
        <v>0</v>
      </c>
      <c r="N256" s="77">
        <f t="shared" si="112"/>
        <v>2082.79</v>
      </c>
    </row>
    <row r="257" spans="1:14" ht="19.5" customHeight="1">
      <c r="A257" s="4" t="s">
        <v>59</v>
      </c>
      <c r="B257" s="5" t="s">
        <v>19</v>
      </c>
      <c r="C257" s="47">
        <v>1717.5</v>
      </c>
      <c r="D257" s="47"/>
      <c r="E257" s="47">
        <f>C257+D257</f>
        <v>1717.5</v>
      </c>
      <c r="F257" s="5" t="s">
        <v>175</v>
      </c>
      <c r="G257" s="5" t="s">
        <v>19</v>
      </c>
      <c r="H257" s="47">
        <v>1717.5</v>
      </c>
      <c r="I257" s="47"/>
      <c r="J257" s="47">
        <f>H257+I257</f>
        <v>1717.5</v>
      </c>
      <c r="K257" s="75"/>
      <c r="L257" s="47">
        <v>365.29</v>
      </c>
      <c r="M257" s="47"/>
      <c r="N257" s="75">
        <f>J257+L257</f>
        <v>2082.79</v>
      </c>
    </row>
    <row r="258" spans="1:14" ht="42.75" customHeight="1">
      <c r="A258" s="30" t="s">
        <v>372</v>
      </c>
      <c r="B258" s="31"/>
      <c r="C258" s="54">
        <f>C259</f>
        <v>1180</v>
      </c>
      <c r="D258" s="54">
        <f>D259</f>
        <v>0</v>
      </c>
      <c r="E258" s="54">
        <f>E259</f>
        <v>1180</v>
      </c>
      <c r="F258" s="31" t="s">
        <v>176</v>
      </c>
      <c r="G258" s="31"/>
      <c r="H258" s="54">
        <f aca="true" t="shared" si="113" ref="H258:N258">H259</f>
        <v>1180</v>
      </c>
      <c r="I258" s="54">
        <f t="shared" si="113"/>
        <v>0</v>
      </c>
      <c r="J258" s="54">
        <f t="shared" si="113"/>
        <v>1180</v>
      </c>
      <c r="K258" s="77">
        <f t="shared" si="113"/>
        <v>0</v>
      </c>
      <c r="L258" s="54">
        <f t="shared" si="113"/>
        <v>0</v>
      </c>
      <c r="M258" s="54">
        <f t="shared" si="113"/>
        <v>0</v>
      </c>
      <c r="N258" s="77">
        <f t="shared" si="113"/>
        <v>1180</v>
      </c>
    </row>
    <row r="259" spans="1:14" ht="20.25" customHeight="1">
      <c r="A259" s="4" t="s">
        <v>59</v>
      </c>
      <c r="B259" s="5" t="s">
        <v>19</v>
      </c>
      <c r="C259" s="47">
        <v>1180</v>
      </c>
      <c r="D259" s="47"/>
      <c r="E259" s="47">
        <f>C259+D259</f>
        <v>1180</v>
      </c>
      <c r="F259" s="5" t="s">
        <v>176</v>
      </c>
      <c r="G259" s="5" t="s">
        <v>19</v>
      </c>
      <c r="H259" s="47">
        <v>1180</v>
      </c>
      <c r="I259" s="47"/>
      <c r="J259" s="47">
        <f>H259+I259</f>
        <v>1180</v>
      </c>
      <c r="K259" s="75"/>
      <c r="L259" s="47"/>
      <c r="M259" s="47"/>
      <c r="N259" s="75">
        <f>J259+L259</f>
        <v>1180</v>
      </c>
    </row>
    <row r="260" spans="1:14" ht="49.5" customHeight="1">
      <c r="A260" s="30" t="s">
        <v>373</v>
      </c>
      <c r="B260" s="31"/>
      <c r="C260" s="54">
        <f>C261</f>
        <v>28400</v>
      </c>
      <c r="D260" s="54">
        <f>D261</f>
        <v>0</v>
      </c>
      <c r="E260" s="54">
        <f>E261</f>
        <v>28400</v>
      </c>
      <c r="F260" s="31" t="s">
        <v>177</v>
      </c>
      <c r="G260" s="31"/>
      <c r="H260" s="54">
        <f aca="true" t="shared" si="114" ref="H260:N260">H261</f>
        <v>28400</v>
      </c>
      <c r="I260" s="54">
        <f t="shared" si="114"/>
        <v>0</v>
      </c>
      <c r="J260" s="54">
        <f t="shared" si="114"/>
        <v>28400</v>
      </c>
      <c r="K260" s="77">
        <f t="shared" si="114"/>
        <v>0</v>
      </c>
      <c r="L260" s="54">
        <f t="shared" si="114"/>
        <v>0</v>
      </c>
      <c r="M260" s="54">
        <f t="shared" si="114"/>
        <v>0</v>
      </c>
      <c r="N260" s="77">
        <f t="shared" si="114"/>
        <v>28400</v>
      </c>
    </row>
    <row r="261" spans="1:14" ht="19.5" customHeight="1">
      <c r="A261" s="4" t="s">
        <v>59</v>
      </c>
      <c r="B261" s="5" t="s">
        <v>19</v>
      </c>
      <c r="C261" s="47">
        <v>28400</v>
      </c>
      <c r="D261" s="47"/>
      <c r="E261" s="47">
        <f>C261+D261</f>
        <v>28400</v>
      </c>
      <c r="F261" s="5" t="s">
        <v>177</v>
      </c>
      <c r="G261" s="5" t="s">
        <v>19</v>
      </c>
      <c r="H261" s="47">
        <v>28400</v>
      </c>
      <c r="I261" s="47"/>
      <c r="J261" s="47">
        <f>H261+I261</f>
        <v>28400</v>
      </c>
      <c r="K261" s="75"/>
      <c r="L261" s="47"/>
      <c r="M261" s="47"/>
      <c r="N261" s="75">
        <f>J261+L261</f>
        <v>28400</v>
      </c>
    </row>
    <row r="262" spans="1:14" ht="48.75" customHeight="1">
      <c r="A262" s="14" t="s">
        <v>396</v>
      </c>
      <c r="B262" s="15"/>
      <c r="C262" s="46">
        <f>C263</f>
        <v>5490</v>
      </c>
      <c r="D262" s="46">
        <f>D263</f>
        <v>0</v>
      </c>
      <c r="E262" s="46">
        <f>E263</f>
        <v>5490</v>
      </c>
      <c r="F262" s="15" t="s">
        <v>178</v>
      </c>
      <c r="G262" s="15"/>
      <c r="H262" s="46">
        <f aca="true" t="shared" si="115" ref="H262:N262">H263</f>
        <v>5490</v>
      </c>
      <c r="I262" s="46">
        <f t="shared" si="115"/>
        <v>0</v>
      </c>
      <c r="J262" s="46">
        <f t="shared" si="115"/>
        <v>5490</v>
      </c>
      <c r="K262" s="74">
        <f t="shared" si="115"/>
        <v>0</v>
      </c>
      <c r="L262" s="46">
        <f t="shared" si="115"/>
        <v>-5490</v>
      </c>
      <c r="M262" s="46">
        <f t="shared" si="115"/>
        <v>0</v>
      </c>
      <c r="N262" s="74">
        <f t="shared" si="115"/>
        <v>0</v>
      </c>
    </row>
    <row r="263" spans="1:14" ht="17.25" customHeight="1">
      <c r="A263" s="4" t="s">
        <v>59</v>
      </c>
      <c r="B263" s="5" t="s">
        <v>19</v>
      </c>
      <c r="C263" s="47">
        <v>5490</v>
      </c>
      <c r="D263" s="47"/>
      <c r="E263" s="47">
        <f>C263+D263</f>
        <v>5490</v>
      </c>
      <c r="F263" s="5" t="s">
        <v>178</v>
      </c>
      <c r="G263" s="5" t="s">
        <v>19</v>
      </c>
      <c r="H263" s="47">
        <v>5490</v>
      </c>
      <c r="I263" s="47"/>
      <c r="J263" s="47">
        <f>H263+I263</f>
        <v>5490</v>
      </c>
      <c r="K263" s="75"/>
      <c r="L263" s="47">
        <v>-5490</v>
      </c>
      <c r="M263" s="47"/>
      <c r="N263" s="75">
        <f>J263+L263</f>
        <v>0</v>
      </c>
    </row>
    <row r="264" spans="1:14" ht="35.25" customHeight="1">
      <c r="A264" s="10" t="s">
        <v>180</v>
      </c>
      <c r="B264" s="9"/>
      <c r="C264" s="45">
        <f>C265</f>
        <v>2468</v>
      </c>
      <c r="D264" s="45">
        <f>D265</f>
        <v>0</v>
      </c>
      <c r="E264" s="45">
        <f>E265</f>
        <v>2468</v>
      </c>
      <c r="F264" s="9" t="s">
        <v>179</v>
      </c>
      <c r="G264" s="9"/>
      <c r="H264" s="45">
        <f aca="true" t="shared" si="116" ref="H264:N264">H265</f>
        <v>2468</v>
      </c>
      <c r="I264" s="45">
        <f t="shared" si="116"/>
        <v>0</v>
      </c>
      <c r="J264" s="45">
        <f t="shared" si="116"/>
        <v>2468</v>
      </c>
      <c r="K264" s="73">
        <f t="shared" si="116"/>
        <v>0</v>
      </c>
      <c r="L264" s="45">
        <f t="shared" si="116"/>
        <v>-226.2</v>
      </c>
      <c r="M264" s="45">
        <f t="shared" si="116"/>
        <v>0</v>
      </c>
      <c r="N264" s="73">
        <f t="shared" si="116"/>
        <v>2241.8</v>
      </c>
    </row>
    <row r="265" spans="1:14" ht="48.75" customHeight="1">
      <c r="A265" s="14" t="s">
        <v>181</v>
      </c>
      <c r="B265" s="15"/>
      <c r="C265" s="46">
        <f>C266+C268</f>
        <v>2468</v>
      </c>
      <c r="D265" s="46">
        <f>D266+D268</f>
        <v>0</v>
      </c>
      <c r="E265" s="46">
        <f>E266+E268</f>
        <v>2468</v>
      </c>
      <c r="F265" s="15" t="s">
        <v>182</v>
      </c>
      <c r="G265" s="15"/>
      <c r="H265" s="46">
        <f aca="true" t="shared" si="117" ref="H265:N265">H266+H268</f>
        <v>2468</v>
      </c>
      <c r="I265" s="46">
        <f t="shared" si="117"/>
        <v>0</v>
      </c>
      <c r="J265" s="46">
        <f t="shared" si="117"/>
        <v>2468</v>
      </c>
      <c r="K265" s="74">
        <f t="shared" si="117"/>
        <v>0</v>
      </c>
      <c r="L265" s="46">
        <f t="shared" si="117"/>
        <v>-226.2</v>
      </c>
      <c r="M265" s="46">
        <f t="shared" si="117"/>
        <v>0</v>
      </c>
      <c r="N265" s="74">
        <f t="shared" si="117"/>
        <v>2241.8</v>
      </c>
    </row>
    <row r="266" spans="1:14" ht="98.25" customHeight="1">
      <c r="A266" s="4" t="s">
        <v>288</v>
      </c>
      <c r="B266" s="5"/>
      <c r="C266" s="47">
        <f>C267</f>
        <v>168</v>
      </c>
      <c r="D266" s="47">
        <f>D267</f>
        <v>0</v>
      </c>
      <c r="E266" s="47">
        <f>E267</f>
        <v>168</v>
      </c>
      <c r="F266" s="5" t="s">
        <v>182</v>
      </c>
      <c r="G266" s="5"/>
      <c r="H266" s="47">
        <f aca="true" t="shared" si="118" ref="H266:N266">H267</f>
        <v>168</v>
      </c>
      <c r="I266" s="47">
        <f t="shared" si="118"/>
        <v>0</v>
      </c>
      <c r="J266" s="47">
        <f t="shared" si="118"/>
        <v>168</v>
      </c>
      <c r="K266" s="75">
        <f t="shared" si="118"/>
        <v>0</v>
      </c>
      <c r="L266" s="47">
        <f t="shared" si="118"/>
        <v>0</v>
      </c>
      <c r="M266" s="47">
        <f t="shared" si="118"/>
        <v>-168</v>
      </c>
      <c r="N266" s="75">
        <f t="shared" si="118"/>
        <v>0</v>
      </c>
    </row>
    <row r="267" spans="1:14" ht="29.25" customHeight="1">
      <c r="A267" s="4" t="s">
        <v>25</v>
      </c>
      <c r="B267" s="5" t="s">
        <v>26</v>
      </c>
      <c r="C267" s="47">
        <v>168</v>
      </c>
      <c r="D267" s="47"/>
      <c r="E267" s="47">
        <f>C267+D267</f>
        <v>168</v>
      </c>
      <c r="F267" s="5" t="s">
        <v>182</v>
      </c>
      <c r="G267" s="5" t="s">
        <v>26</v>
      </c>
      <c r="H267" s="47">
        <v>168</v>
      </c>
      <c r="I267" s="47"/>
      <c r="J267" s="47">
        <f>H267+I267</f>
        <v>168</v>
      </c>
      <c r="K267" s="75"/>
      <c r="L267" s="47"/>
      <c r="M267" s="47">
        <v>-168</v>
      </c>
      <c r="N267" s="75">
        <f>J267+M267</f>
        <v>0</v>
      </c>
    </row>
    <row r="268" spans="1:14" ht="117.75" customHeight="1">
      <c r="A268" s="30" t="s">
        <v>374</v>
      </c>
      <c r="B268" s="31"/>
      <c r="C268" s="54">
        <f>C269</f>
        <v>2300</v>
      </c>
      <c r="D268" s="54">
        <f>D269</f>
        <v>0</v>
      </c>
      <c r="E268" s="54">
        <f>E269</f>
        <v>2300</v>
      </c>
      <c r="F268" s="31" t="s">
        <v>375</v>
      </c>
      <c r="G268" s="31"/>
      <c r="H268" s="54">
        <f aca="true" t="shared" si="119" ref="H268:N268">H269</f>
        <v>2300</v>
      </c>
      <c r="I268" s="54">
        <f t="shared" si="119"/>
        <v>0</v>
      </c>
      <c r="J268" s="54">
        <f t="shared" si="119"/>
        <v>2300</v>
      </c>
      <c r="K268" s="77">
        <f t="shared" si="119"/>
        <v>0</v>
      </c>
      <c r="L268" s="54">
        <f t="shared" si="119"/>
        <v>-226.2</v>
      </c>
      <c r="M268" s="54">
        <f t="shared" si="119"/>
        <v>168</v>
      </c>
      <c r="N268" s="77">
        <f t="shared" si="119"/>
        <v>2241.8</v>
      </c>
    </row>
    <row r="269" spans="1:14" ht="32.25" customHeight="1">
      <c r="A269" s="4" t="s">
        <v>25</v>
      </c>
      <c r="B269" s="5" t="s">
        <v>26</v>
      </c>
      <c r="C269" s="47">
        <v>2300</v>
      </c>
      <c r="D269" s="47"/>
      <c r="E269" s="47">
        <f>C269+D269</f>
        <v>2300</v>
      </c>
      <c r="F269" s="5" t="s">
        <v>375</v>
      </c>
      <c r="G269" s="5" t="s">
        <v>26</v>
      </c>
      <c r="H269" s="47">
        <v>2300</v>
      </c>
      <c r="I269" s="47"/>
      <c r="J269" s="47">
        <f>H269+I269</f>
        <v>2300</v>
      </c>
      <c r="K269" s="75"/>
      <c r="L269" s="47">
        <v>-226.2</v>
      </c>
      <c r="M269" s="47">
        <v>168</v>
      </c>
      <c r="N269" s="75">
        <f>J269+L269+M269</f>
        <v>2241.8</v>
      </c>
    </row>
    <row r="270" spans="1:14" ht="28.5" customHeight="1">
      <c r="A270" s="10" t="s">
        <v>62</v>
      </c>
      <c r="B270" s="9"/>
      <c r="C270" s="45">
        <f>C271+C273+C275+C280</f>
        <v>5767.29</v>
      </c>
      <c r="D270" s="45">
        <f>D271+D273+D275+D280</f>
        <v>0</v>
      </c>
      <c r="E270" s="45">
        <f>E271+E273+E275+E280</f>
        <v>5767.29</v>
      </c>
      <c r="F270" s="9" t="s">
        <v>183</v>
      </c>
      <c r="G270" s="9"/>
      <c r="H270" s="45">
        <f>H271+H273+H275+H280</f>
        <v>5767.29</v>
      </c>
      <c r="I270" s="45">
        <f>I271+I273+I275+I280</f>
        <v>0</v>
      </c>
      <c r="J270" s="45">
        <f>J271+J273+J275+J280</f>
        <v>5767.29</v>
      </c>
      <c r="K270" s="73">
        <f>K271+K273+K275+K280</f>
        <v>0</v>
      </c>
      <c r="L270" s="45">
        <f>L271+L273+L275+L280</f>
        <v>0</v>
      </c>
      <c r="M270" s="45">
        <f>M271+M273+M275+M280+M283</f>
        <v>350</v>
      </c>
      <c r="N270" s="73">
        <f>N271+N273+N275+N280+N283</f>
        <v>6117.29</v>
      </c>
    </row>
    <row r="271" spans="1:14" ht="68.25" customHeight="1" hidden="1">
      <c r="A271" s="14" t="s">
        <v>185</v>
      </c>
      <c r="B271" s="15"/>
      <c r="C271" s="46">
        <f>C272</f>
        <v>0</v>
      </c>
      <c r="D271" s="46">
        <f>D272</f>
        <v>0</v>
      </c>
      <c r="E271" s="46">
        <f>E272</f>
        <v>0</v>
      </c>
      <c r="F271" s="15" t="s">
        <v>184</v>
      </c>
      <c r="G271" s="15"/>
      <c r="H271" s="46">
        <f aca="true" t="shared" si="120" ref="H271:N271">H272</f>
        <v>0</v>
      </c>
      <c r="I271" s="46">
        <f t="shared" si="120"/>
        <v>0</v>
      </c>
      <c r="J271" s="46">
        <f t="shared" si="120"/>
        <v>0</v>
      </c>
      <c r="K271" s="74">
        <f t="shared" si="120"/>
        <v>0</v>
      </c>
      <c r="L271" s="46">
        <f t="shared" si="120"/>
        <v>0</v>
      </c>
      <c r="M271" s="46">
        <f t="shared" si="120"/>
        <v>0</v>
      </c>
      <c r="N271" s="74">
        <f t="shared" si="120"/>
        <v>0</v>
      </c>
    </row>
    <row r="272" spans="1:14" ht="80.25" customHeight="1" hidden="1">
      <c r="A272" s="4" t="s">
        <v>16</v>
      </c>
      <c r="B272" s="5" t="s">
        <v>17</v>
      </c>
      <c r="C272" s="47">
        <v>0</v>
      </c>
      <c r="D272" s="47">
        <v>0</v>
      </c>
      <c r="E272" s="47">
        <v>0</v>
      </c>
      <c r="F272" s="5" t="s">
        <v>184</v>
      </c>
      <c r="G272" s="5" t="s">
        <v>17</v>
      </c>
      <c r="H272" s="47">
        <v>0</v>
      </c>
      <c r="I272" s="47">
        <v>0</v>
      </c>
      <c r="J272" s="47">
        <v>0</v>
      </c>
      <c r="K272" s="75">
        <v>0</v>
      </c>
      <c r="L272" s="47">
        <v>0</v>
      </c>
      <c r="M272" s="47">
        <v>0</v>
      </c>
      <c r="N272" s="75">
        <v>0</v>
      </c>
    </row>
    <row r="273" spans="1:14" ht="74.25" customHeight="1" hidden="1">
      <c r="A273" s="14" t="s">
        <v>186</v>
      </c>
      <c r="B273" s="15"/>
      <c r="C273" s="46">
        <f>C274</f>
        <v>0</v>
      </c>
      <c r="D273" s="46">
        <f>D274</f>
        <v>0</v>
      </c>
      <c r="E273" s="46">
        <f>E274</f>
        <v>0</v>
      </c>
      <c r="F273" s="15" t="s">
        <v>310</v>
      </c>
      <c r="G273" s="15"/>
      <c r="H273" s="46">
        <f aca="true" t="shared" si="121" ref="H273:N273">H274</f>
        <v>0</v>
      </c>
      <c r="I273" s="46">
        <f t="shared" si="121"/>
        <v>0</v>
      </c>
      <c r="J273" s="46">
        <f t="shared" si="121"/>
        <v>0</v>
      </c>
      <c r="K273" s="74">
        <f t="shared" si="121"/>
        <v>0</v>
      </c>
      <c r="L273" s="46">
        <f t="shared" si="121"/>
        <v>0</v>
      </c>
      <c r="M273" s="46">
        <f t="shared" si="121"/>
        <v>0</v>
      </c>
      <c r="N273" s="74">
        <f t="shared" si="121"/>
        <v>0</v>
      </c>
    </row>
    <row r="274" spans="1:14" ht="98.25" customHeight="1" hidden="1">
      <c r="A274" s="4" t="s">
        <v>16</v>
      </c>
      <c r="B274" s="5" t="s">
        <v>17</v>
      </c>
      <c r="C274" s="47">
        <v>0</v>
      </c>
      <c r="D274" s="47">
        <v>0</v>
      </c>
      <c r="E274" s="47">
        <v>0</v>
      </c>
      <c r="F274" s="5" t="s">
        <v>310</v>
      </c>
      <c r="G274" s="5" t="s">
        <v>17</v>
      </c>
      <c r="H274" s="47">
        <v>0</v>
      </c>
      <c r="I274" s="47">
        <v>0</v>
      </c>
      <c r="J274" s="47">
        <v>0</v>
      </c>
      <c r="K274" s="75">
        <v>0</v>
      </c>
      <c r="L274" s="47">
        <v>0</v>
      </c>
      <c r="M274" s="47">
        <v>0</v>
      </c>
      <c r="N274" s="75">
        <v>0</v>
      </c>
    </row>
    <row r="275" spans="1:14" ht="53.25" customHeight="1">
      <c r="A275" s="14" t="s">
        <v>188</v>
      </c>
      <c r="B275" s="15"/>
      <c r="C275" s="46">
        <f>C276</f>
        <v>3137.29</v>
      </c>
      <c r="D275" s="46">
        <f>D276</f>
        <v>0</v>
      </c>
      <c r="E275" s="46">
        <f>E276</f>
        <v>3137.29</v>
      </c>
      <c r="F275" s="31" t="s">
        <v>402</v>
      </c>
      <c r="G275" s="15"/>
      <c r="H275" s="46">
        <f aca="true" t="shared" si="122" ref="H275:N275">H276</f>
        <v>3137.29</v>
      </c>
      <c r="I275" s="46">
        <f t="shared" si="122"/>
        <v>0</v>
      </c>
      <c r="J275" s="46">
        <f t="shared" si="122"/>
        <v>3137.29</v>
      </c>
      <c r="K275" s="74">
        <f t="shared" si="122"/>
        <v>0</v>
      </c>
      <c r="L275" s="46">
        <f t="shared" si="122"/>
        <v>0</v>
      </c>
      <c r="M275" s="46">
        <f t="shared" si="122"/>
        <v>0</v>
      </c>
      <c r="N275" s="74">
        <f t="shared" si="122"/>
        <v>3137.29</v>
      </c>
    </row>
    <row r="276" spans="1:14" ht="32.25" customHeight="1">
      <c r="A276" s="4" t="s">
        <v>56</v>
      </c>
      <c r="B276" s="5"/>
      <c r="C276" s="47">
        <f>C277+C278+C279</f>
        <v>3137.29</v>
      </c>
      <c r="D276" s="47">
        <f>D277+D278+D279</f>
        <v>0</v>
      </c>
      <c r="E276" s="47">
        <f>E277+E278+E279</f>
        <v>3137.29</v>
      </c>
      <c r="F276" s="5" t="s">
        <v>311</v>
      </c>
      <c r="G276" s="5"/>
      <c r="H276" s="47">
        <f aca="true" t="shared" si="123" ref="H276:N276">H277+H278+H279</f>
        <v>3137.29</v>
      </c>
      <c r="I276" s="47">
        <f t="shared" si="123"/>
        <v>0</v>
      </c>
      <c r="J276" s="47">
        <f t="shared" si="123"/>
        <v>3137.29</v>
      </c>
      <c r="K276" s="75">
        <f t="shared" si="123"/>
        <v>0</v>
      </c>
      <c r="L276" s="47">
        <f t="shared" si="123"/>
        <v>0</v>
      </c>
      <c r="M276" s="47">
        <f t="shared" si="123"/>
        <v>0</v>
      </c>
      <c r="N276" s="75">
        <f t="shared" si="123"/>
        <v>3137.29</v>
      </c>
    </row>
    <row r="277" spans="1:14" ht="79.5" customHeight="1">
      <c r="A277" s="4" t="s">
        <v>14</v>
      </c>
      <c r="B277" s="5" t="s">
        <v>15</v>
      </c>
      <c r="C277" s="47">
        <f>1890.39+570.9</f>
        <v>2461.29</v>
      </c>
      <c r="D277" s="47"/>
      <c r="E277" s="47">
        <f>C277+D277</f>
        <v>2461.29</v>
      </c>
      <c r="F277" s="5" t="s">
        <v>311</v>
      </c>
      <c r="G277" s="5" t="s">
        <v>15</v>
      </c>
      <c r="H277" s="47">
        <f>1890.39+570.9</f>
        <v>2461.29</v>
      </c>
      <c r="I277" s="47"/>
      <c r="J277" s="47">
        <f>H277+I277</f>
        <v>2461.29</v>
      </c>
      <c r="K277" s="75"/>
      <c r="L277" s="47"/>
      <c r="M277" s="47">
        <v>137</v>
      </c>
      <c r="N277" s="75">
        <f>J277+M277</f>
        <v>2598.29</v>
      </c>
    </row>
    <row r="278" spans="1:14" ht="36.75" customHeight="1">
      <c r="A278" s="4" t="s">
        <v>16</v>
      </c>
      <c r="B278" s="5" t="s">
        <v>17</v>
      </c>
      <c r="C278" s="47">
        <v>654</v>
      </c>
      <c r="D278" s="47"/>
      <c r="E278" s="47">
        <f>C278+D278</f>
        <v>654</v>
      </c>
      <c r="F278" s="5" t="s">
        <v>311</v>
      </c>
      <c r="G278" s="5" t="s">
        <v>17</v>
      </c>
      <c r="H278" s="47">
        <v>654</v>
      </c>
      <c r="I278" s="47"/>
      <c r="J278" s="47">
        <f>H278+I278</f>
        <v>654</v>
      </c>
      <c r="K278" s="75"/>
      <c r="L278" s="47"/>
      <c r="M278" s="47">
        <v>-137</v>
      </c>
      <c r="N278" s="75">
        <f>J278+M278</f>
        <v>517</v>
      </c>
    </row>
    <row r="279" spans="1:14" ht="21.75" customHeight="1">
      <c r="A279" s="4" t="s">
        <v>59</v>
      </c>
      <c r="B279" s="5" t="s">
        <v>19</v>
      </c>
      <c r="C279" s="47">
        <v>22</v>
      </c>
      <c r="D279" s="47"/>
      <c r="E279" s="47">
        <f>C279+D279</f>
        <v>22</v>
      </c>
      <c r="F279" s="5" t="s">
        <v>311</v>
      </c>
      <c r="G279" s="5" t="s">
        <v>19</v>
      </c>
      <c r="H279" s="47">
        <v>22</v>
      </c>
      <c r="I279" s="47"/>
      <c r="J279" s="47">
        <f>H279+I279</f>
        <v>22</v>
      </c>
      <c r="K279" s="75"/>
      <c r="L279" s="47"/>
      <c r="M279" s="47"/>
      <c r="N279" s="75">
        <f>J279+M279</f>
        <v>22</v>
      </c>
    </row>
    <row r="280" spans="1:14" ht="66" customHeight="1">
      <c r="A280" s="14" t="s">
        <v>187</v>
      </c>
      <c r="B280" s="15"/>
      <c r="C280" s="46">
        <f aca="true" t="shared" si="124" ref="C280:E281">C281</f>
        <v>2630</v>
      </c>
      <c r="D280" s="46">
        <f t="shared" si="124"/>
        <v>0</v>
      </c>
      <c r="E280" s="46">
        <f t="shared" si="124"/>
        <v>2630</v>
      </c>
      <c r="F280" s="15" t="s">
        <v>423</v>
      </c>
      <c r="G280" s="15"/>
      <c r="H280" s="46">
        <f aca="true" t="shared" si="125" ref="H280:N281">H281</f>
        <v>2630</v>
      </c>
      <c r="I280" s="46">
        <f t="shared" si="125"/>
        <v>0</v>
      </c>
      <c r="J280" s="46">
        <f t="shared" si="125"/>
        <v>2630</v>
      </c>
      <c r="K280" s="74">
        <f t="shared" si="125"/>
        <v>0</v>
      </c>
      <c r="L280" s="46">
        <f t="shared" si="125"/>
        <v>0</v>
      </c>
      <c r="M280" s="46">
        <f t="shared" si="125"/>
        <v>0</v>
      </c>
      <c r="N280" s="74">
        <f t="shared" si="125"/>
        <v>2630</v>
      </c>
    </row>
    <row r="281" spans="1:14" ht="35.25" customHeight="1">
      <c r="A281" s="30" t="s">
        <v>376</v>
      </c>
      <c r="B281" s="31"/>
      <c r="C281" s="54">
        <f t="shared" si="124"/>
        <v>2630</v>
      </c>
      <c r="D281" s="54">
        <f t="shared" si="124"/>
        <v>0</v>
      </c>
      <c r="E281" s="54">
        <f t="shared" si="124"/>
        <v>2630</v>
      </c>
      <c r="F281" s="31" t="s">
        <v>312</v>
      </c>
      <c r="G281" s="31"/>
      <c r="H281" s="54">
        <f t="shared" si="125"/>
        <v>2630</v>
      </c>
      <c r="I281" s="54">
        <f t="shared" si="125"/>
        <v>0</v>
      </c>
      <c r="J281" s="54">
        <f t="shared" si="125"/>
        <v>2630</v>
      </c>
      <c r="K281" s="77">
        <f t="shared" si="125"/>
        <v>0</v>
      </c>
      <c r="L281" s="54">
        <f t="shared" si="125"/>
        <v>0</v>
      </c>
      <c r="M281" s="54">
        <f t="shared" si="125"/>
        <v>0</v>
      </c>
      <c r="N281" s="77">
        <f t="shared" si="125"/>
        <v>2630</v>
      </c>
    </row>
    <row r="282" spans="1:14" ht="79.5" customHeight="1">
      <c r="A282" s="4" t="s">
        <v>14</v>
      </c>
      <c r="B282" s="5" t="s">
        <v>15</v>
      </c>
      <c r="C282" s="47">
        <v>2630</v>
      </c>
      <c r="D282" s="47"/>
      <c r="E282" s="47">
        <f>C282+D282</f>
        <v>2630</v>
      </c>
      <c r="F282" s="5" t="s">
        <v>312</v>
      </c>
      <c r="G282" s="5" t="s">
        <v>15</v>
      </c>
      <c r="H282" s="47">
        <v>2630</v>
      </c>
      <c r="I282" s="47"/>
      <c r="J282" s="47">
        <f>H282+I282</f>
        <v>2630</v>
      </c>
      <c r="K282" s="75"/>
      <c r="L282" s="47"/>
      <c r="M282" s="47"/>
      <c r="N282" s="75">
        <f>J282+L282</f>
        <v>2630</v>
      </c>
    </row>
    <row r="283" spans="1:14" s="97" customFormat="1" ht="54.75" customHeight="1">
      <c r="A283" s="10" t="s">
        <v>425</v>
      </c>
      <c r="B283" s="9"/>
      <c r="C283" s="45"/>
      <c r="D283" s="45"/>
      <c r="E283" s="45"/>
      <c r="F283" s="9" t="s">
        <v>426</v>
      </c>
      <c r="G283" s="9"/>
      <c r="H283" s="45"/>
      <c r="I283" s="45"/>
      <c r="J283" s="45"/>
      <c r="K283" s="73"/>
      <c r="L283" s="45"/>
      <c r="M283" s="45">
        <f>M284</f>
        <v>350</v>
      </c>
      <c r="N283" s="73">
        <f>N284</f>
        <v>350</v>
      </c>
    </row>
    <row r="284" spans="1:14" s="95" customFormat="1" ht="48" customHeight="1">
      <c r="A284" s="14" t="s">
        <v>424</v>
      </c>
      <c r="B284" s="15"/>
      <c r="C284" s="46"/>
      <c r="D284" s="46"/>
      <c r="E284" s="46"/>
      <c r="F284" s="15" t="s">
        <v>427</v>
      </c>
      <c r="G284" s="15"/>
      <c r="H284" s="46"/>
      <c r="I284" s="46"/>
      <c r="J284" s="46"/>
      <c r="K284" s="74"/>
      <c r="L284" s="46"/>
      <c r="M284" s="46">
        <f>M285</f>
        <v>350</v>
      </c>
      <c r="N284" s="74">
        <f>N285</f>
        <v>350</v>
      </c>
    </row>
    <row r="285" spans="1:14" ht="48.75" customHeight="1">
      <c r="A285" s="4" t="s">
        <v>16</v>
      </c>
      <c r="B285" s="5" t="s">
        <v>17</v>
      </c>
      <c r="C285" s="47">
        <v>654</v>
      </c>
      <c r="D285" s="47"/>
      <c r="E285" s="47">
        <f>C285+D285</f>
        <v>654</v>
      </c>
      <c r="F285" s="5" t="s">
        <v>427</v>
      </c>
      <c r="G285" s="5" t="s">
        <v>17</v>
      </c>
      <c r="H285" s="47"/>
      <c r="I285" s="47"/>
      <c r="J285" s="47"/>
      <c r="K285" s="75"/>
      <c r="L285" s="47"/>
      <c r="M285" s="47">
        <v>350</v>
      </c>
      <c r="N285" s="75">
        <f>M285</f>
        <v>350</v>
      </c>
    </row>
    <row r="286" spans="1:15" ht="34.5" customHeight="1">
      <c r="A286" s="32" t="s">
        <v>210</v>
      </c>
      <c r="B286" s="33"/>
      <c r="C286" s="43">
        <f>C287+C309</f>
        <v>16984.6</v>
      </c>
      <c r="D286" s="43">
        <f>D287+D309</f>
        <v>0</v>
      </c>
      <c r="E286" s="43">
        <f>E287+E309</f>
        <v>16984.6</v>
      </c>
      <c r="F286" s="33" t="s">
        <v>30</v>
      </c>
      <c r="G286" s="33"/>
      <c r="H286" s="43">
        <f aca="true" t="shared" si="126" ref="H286:N286">H287+H309</f>
        <v>16984.6</v>
      </c>
      <c r="I286" s="43">
        <f t="shared" si="126"/>
        <v>0</v>
      </c>
      <c r="J286" s="43">
        <f t="shared" si="126"/>
        <v>16984.6</v>
      </c>
      <c r="K286" s="71">
        <f t="shared" si="126"/>
        <v>0</v>
      </c>
      <c r="L286" s="43">
        <f t="shared" si="126"/>
        <v>0</v>
      </c>
      <c r="M286" s="43">
        <f t="shared" si="126"/>
        <v>0</v>
      </c>
      <c r="N286" s="71">
        <f t="shared" si="126"/>
        <v>16984.6</v>
      </c>
      <c r="O286" s="60">
        <f>N286-J286</f>
        <v>0</v>
      </c>
    </row>
    <row r="287" spans="1:14" s="36" customFormat="1" ht="30" customHeight="1">
      <c r="A287" s="13" t="s">
        <v>5</v>
      </c>
      <c r="B287" s="25"/>
      <c r="C287" s="48">
        <f>C288+C291+C295+C300+C304</f>
        <v>16720.3</v>
      </c>
      <c r="D287" s="48">
        <f>D288+D291+D295+D300+D304</f>
        <v>0</v>
      </c>
      <c r="E287" s="48">
        <f>E288+E291+E295+E300+E304</f>
        <v>16720.3</v>
      </c>
      <c r="F287" s="25" t="s">
        <v>190</v>
      </c>
      <c r="G287" s="25"/>
      <c r="H287" s="48">
        <f aca="true" t="shared" si="127" ref="H287:N287">H288+H291+H295+H300+H304</f>
        <v>16720.3</v>
      </c>
      <c r="I287" s="48">
        <f t="shared" si="127"/>
        <v>0</v>
      </c>
      <c r="J287" s="48">
        <f t="shared" si="127"/>
        <v>16720.3</v>
      </c>
      <c r="K287" s="72">
        <f t="shared" si="127"/>
        <v>0</v>
      </c>
      <c r="L287" s="48">
        <f t="shared" si="127"/>
        <v>0</v>
      </c>
      <c r="M287" s="48">
        <f t="shared" si="127"/>
        <v>0</v>
      </c>
      <c r="N287" s="72">
        <f t="shared" si="127"/>
        <v>16720.3</v>
      </c>
    </row>
    <row r="288" spans="1:14" ht="66" customHeight="1">
      <c r="A288" s="14" t="s">
        <v>51</v>
      </c>
      <c r="B288" s="15"/>
      <c r="C288" s="46">
        <f aca="true" t="shared" si="128" ref="C288:E289">C289</f>
        <v>1741.5</v>
      </c>
      <c r="D288" s="46">
        <f t="shared" si="128"/>
        <v>0</v>
      </c>
      <c r="E288" s="46">
        <f t="shared" si="128"/>
        <v>1741.5</v>
      </c>
      <c r="F288" s="15" t="s">
        <v>403</v>
      </c>
      <c r="G288" s="15"/>
      <c r="H288" s="46">
        <f aca="true" t="shared" si="129" ref="H288:N289">H289</f>
        <v>1741.5</v>
      </c>
      <c r="I288" s="46">
        <f t="shared" si="129"/>
        <v>0</v>
      </c>
      <c r="J288" s="46">
        <f t="shared" si="129"/>
        <v>1741.5</v>
      </c>
      <c r="K288" s="74">
        <f t="shared" si="129"/>
        <v>0</v>
      </c>
      <c r="L288" s="46">
        <f t="shared" si="129"/>
        <v>0</v>
      </c>
      <c r="M288" s="46">
        <f t="shared" si="129"/>
        <v>0</v>
      </c>
      <c r="N288" s="74">
        <f t="shared" si="129"/>
        <v>1741.5</v>
      </c>
    </row>
    <row r="289" spans="1:14" ht="39.75" customHeight="1">
      <c r="A289" s="4" t="s">
        <v>192</v>
      </c>
      <c r="B289" s="5"/>
      <c r="C289" s="47">
        <f t="shared" si="128"/>
        <v>1741.5</v>
      </c>
      <c r="D289" s="47">
        <f t="shared" si="128"/>
        <v>0</v>
      </c>
      <c r="E289" s="47">
        <f t="shared" si="128"/>
        <v>1741.5</v>
      </c>
      <c r="F289" s="5" t="s">
        <v>191</v>
      </c>
      <c r="G289" s="5"/>
      <c r="H289" s="47">
        <f t="shared" si="129"/>
        <v>1741.5</v>
      </c>
      <c r="I289" s="47">
        <f t="shared" si="129"/>
        <v>0</v>
      </c>
      <c r="J289" s="47">
        <f t="shared" si="129"/>
        <v>1741.5</v>
      </c>
      <c r="K289" s="75">
        <f t="shared" si="129"/>
        <v>0</v>
      </c>
      <c r="L289" s="47">
        <f t="shared" si="129"/>
        <v>0</v>
      </c>
      <c r="M289" s="47">
        <f t="shared" si="129"/>
        <v>0</v>
      </c>
      <c r="N289" s="75">
        <f t="shared" si="129"/>
        <v>1741.5</v>
      </c>
    </row>
    <row r="290" spans="1:14" ht="107.25" customHeight="1">
      <c r="A290" s="4" t="s">
        <v>14</v>
      </c>
      <c r="B290" s="5" t="s">
        <v>15</v>
      </c>
      <c r="C290" s="47">
        <v>1741.5</v>
      </c>
      <c r="D290" s="47"/>
      <c r="E290" s="47">
        <f>C290+D290</f>
        <v>1741.5</v>
      </c>
      <c r="F290" s="5" t="s">
        <v>191</v>
      </c>
      <c r="G290" s="5" t="s">
        <v>15</v>
      </c>
      <c r="H290" s="47">
        <v>1741.5</v>
      </c>
      <c r="I290" s="47"/>
      <c r="J290" s="47">
        <f>H290+I290</f>
        <v>1741.5</v>
      </c>
      <c r="K290" s="75"/>
      <c r="L290" s="47"/>
      <c r="M290" s="47"/>
      <c r="N290" s="75">
        <f>J290+M290</f>
        <v>1741.5</v>
      </c>
    </row>
    <row r="291" spans="1:14" ht="84.75" customHeight="1">
      <c r="A291" s="14" t="s">
        <v>193</v>
      </c>
      <c r="B291" s="15"/>
      <c r="C291" s="46">
        <f>C292</f>
        <v>901.3</v>
      </c>
      <c r="D291" s="46">
        <f>D292</f>
        <v>0</v>
      </c>
      <c r="E291" s="46">
        <f>E292</f>
        <v>901.3</v>
      </c>
      <c r="F291" s="15" t="s">
        <v>200</v>
      </c>
      <c r="G291" s="15"/>
      <c r="H291" s="46">
        <f aca="true" t="shared" si="130" ref="H291:N291">H292</f>
        <v>901.3</v>
      </c>
      <c r="I291" s="46">
        <f t="shared" si="130"/>
        <v>0</v>
      </c>
      <c r="J291" s="46">
        <f t="shared" si="130"/>
        <v>901.3</v>
      </c>
      <c r="K291" s="74">
        <f t="shared" si="130"/>
        <v>0</v>
      </c>
      <c r="L291" s="46">
        <f t="shared" si="130"/>
        <v>0</v>
      </c>
      <c r="M291" s="46">
        <f t="shared" si="130"/>
        <v>0</v>
      </c>
      <c r="N291" s="74">
        <f t="shared" si="130"/>
        <v>901.3</v>
      </c>
    </row>
    <row r="292" spans="1:14" ht="38.25" customHeight="1">
      <c r="A292" s="30" t="s">
        <v>377</v>
      </c>
      <c r="B292" s="31"/>
      <c r="C292" s="54">
        <f>C293+C294</f>
        <v>901.3</v>
      </c>
      <c r="D292" s="54">
        <f>D293+D294</f>
        <v>0</v>
      </c>
      <c r="E292" s="54">
        <f>E293+E294</f>
        <v>901.3</v>
      </c>
      <c r="F292" s="31" t="s">
        <v>194</v>
      </c>
      <c r="G292" s="31"/>
      <c r="H292" s="54">
        <f aca="true" t="shared" si="131" ref="H292:N292">H293+H294</f>
        <v>901.3</v>
      </c>
      <c r="I292" s="54">
        <f t="shared" si="131"/>
        <v>0</v>
      </c>
      <c r="J292" s="54">
        <f t="shared" si="131"/>
        <v>901.3</v>
      </c>
      <c r="K292" s="77">
        <f t="shared" si="131"/>
        <v>0</v>
      </c>
      <c r="L292" s="54">
        <f t="shared" si="131"/>
        <v>0</v>
      </c>
      <c r="M292" s="54">
        <f t="shared" si="131"/>
        <v>0</v>
      </c>
      <c r="N292" s="77">
        <f t="shared" si="131"/>
        <v>901.3</v>
      </c>
    </row>
    <row r="293" spans="1:14" ht="99.75" customHeight="1">
      <c r="A293" s="4" t="s">
        <v>14</v>
      </c>
      <c r="B293" s="5" t="s">
        <v>15</v>
      </c>
      <c r="C293" s="47">
        <v>851.3</v>
      </c>
      <c r="D293" s="47"/>
      <c r="E293" s="47">
        <f>C293+D293</f>
        <v>851.3</v>
      </c>
      <c r="F293" s="5" t="s">
        <v>194</v>
      </c>
      <c r="G293" s="5" t="s">
        <v>15</v>
      </c>
      <c r="H293" s="47">
        <v>851.3</v>
      </c>
      <c r="I293" s="47"/>
      <c r="J293" s="47">
        <f>H293+I293</f>
        <v>851.3</v>
      </c>
      <c r="K293" s="75"/>
      <c r="L293" s="47"/>
      <c r="M293" s="47"/>
      <c r="N293" s="75">
        <f>J293+L293</f>
        <v>851.3</v>
      </c>
    </row>
    <row r="294" spans="1:14" ht="39.75" customHeight="1">
      <c r="A294" s="4" t="s">
        <v>16</v>
      </c>
      <c r="B294" s="5" t="s">
        <v>17</v>
      </c>
      <c r="C294" s="47">
        <v>50</v>
      </c>
      <c r="D294" s="47"/>
      <c r="E294" s="47">
        <f>C294+D294</f>
        <v>50</v>
      </c>
      <c r="F294" s="5" t="s">
        <v>194</v>
      </c>
      <c r="G294" s="5" t="s">
        <v>17</v>
      </c>
      <c r="H294" s="47">
        <v>50</v>
      </c>
      <c r="I294" s="47"/>
      <c r="J294" s="47">
        <f>H294+I294</f>
        <v>50</v>
      </c>
      <c r="K294" s="75"/>
      <c r="L294" s="47"/>
      <c r="M294" s="47"/>
      <c r="N294" s="75">
        <f>J294+L294</f>
        <v>50</v>
      </c>
    </row>
    <row r="295" spans="1:14" ht="45.75" customHeight="1">
      <c r="A295" s="14" t="s">
        <v>34</v>
      </c>
      <c r="B295" s="9"/>
      <c r="C295" s="45">
        <f>C296</f>
        <v>8183.900000000001</v>
      </c>
      <c r="D295" s="45">
        <f>D296</f>
        <v>0</v>
      </c>
      <c r="E295" s="45">
        <f>E296</f>
        <v>8183.900000000001</v>
      </c>
      <c r="F295" s="9" t="s">
        <v>198</v>
      </c>
      <c r="G295" s="9"/>
      <c r="H295" s="45">
        <f aca="true" t="shared" si="132" ref="H295:N295">H296</f>
        <v>8183.900000000001</v>
      </c>
      <c r="I295" s="45">
        <f t="shared" si="132"/>
        <v>0</v>
      </c>
      <c r="J295" s="45">
        <f t="shared" si="132"/>
        <v>8183.900000000001</v>
      </c>
      <c r="K295" s="73">
        <f t="shared" si="132"/>
        <v>0</v>
      </c>
      <c r="L295" s="45">
        <f t="shared" si="132"/>
        <v>0</v>
      </c>
      <c r="M295" s="45">
        <f t="shared" si="132"/>
        <v>0</v>
      </c>
      <c r="N295" s="73">
        <f t="shared" si="132"/>
        <v>8183.900000000001</v>
      </c>
    </row>
    <row r="296" spans="1:14" ht="35.25" customHeight="1">
      <c r="A296" s="4" t="s">
        <v>195</v>
      </c>
      <c r="B296" s="7"/>
      <c r="C296" s="56">
        <f>C297+C298+C299</f>
        <v>8183.900000000001</v>
      </c>
      <c r="D296" s="56">
        <f>D297+D298+D299</f>
        <v>0</v>
      </c>
      <c r="E296" s="56">
        <f>E297+E298+E299</f>
        <v>8183.900000000001</v>
      </c>
      <c r="F296" s="7" t="s">
        <v>196</v>
      </c>
      <c r="G296" s="7"/>
      <c r="H296" s="56">
        <f aca="true" t="shared" si="133" ref="H296:N296">H297+H298+H299</f>
        <v>8183.900000000001</v>
      </c>
      <c r="I296" s="56">
        <f t="shared" si="133"/>
        <v>0</v>
      </c>
      <c r="J296" s="56">
        <f t="shared" si="133"/>
        <v>8183.900000000001</v>
      </c>
      <c r="K296" s="83">
        <f t="shared" si="133"/>
        <v>0</v>
      </c>
      <c r="L296" s="56">
        <f t="shared" si="133"/>
        <v>0</v>
      </c>
      <c r="M296" s="56">
        <f t="shared" si="133"/>
        <v>0</v>
      </c>
      <c r="N296" s="83">
        <f t="shared" si="133"/>
        <v>8183.900000000001</v>
      </c>
    </row>
    <row r="297" spans="1:14" ht="97.5" customHeight="1">
      <c r="A297" s="4" t="s">
        <v>14</v>
      </c>
      <c r="B297" s="7" t="s">
        <v>15</v>
      </c>
      <c r="C297" s="56">
        <f>5401.6+1631.3</f>
        <v>7032.900000000001</v>
      </c>
      <c r="D297" s="56"/>
      <c r="E297" s="47">
        <f>C297+D297</f>
        <v>7032.900000000001</v>
      </c>
      <c r="F297" s="7" t="s">
        <v>196</v>
      </c>
      <c r="G297" s="7" t="s">
        <v>15</v>
      </c>
      <c r="H297" s="56">
        <f>5401.6+1631.3</f>
        <v>7032.900000000001</v>
      </c>
      <c r="I297" s="56"/>
      <c r="J297" s="47">
        <f>H297+I297</f>
        <v>7032.900000000001</v>
      </c>
      <c r="K297" s="75"/>
      <c r="L297" s="47"/>
      <c r="M297" s="47">
        <v>-78</v>
      </c>
      <c r="N297" s="75">
        <f>J297+M297</f>
        <v>6954.900000000001</v>
      </c>
    </row>
    <row r="298" spans="1:14" ht="39" customHeight="1">
      <c r="A298" s="4" t="s">
        <v>16</v>
      </c>
      <c r="B298" s="7" t="s">
        <v>17</v>
      </c>
      <c r="C298" s="56">
        <v>1149</v>
      </c>
      <c r="D298" s="56"/>
      <c r="E298" s="47">
        <f>C298+D298</f>
        <v>1149</v>
      </c>
      <c r="F298" s="7" t="s">
        <v>196</v>
      </c>
      <c r="G298" s="7" t="s">
        <v>17</v>
      </c>
      <c r="H298" s="56">
        <v>1149</v>
      </c>
      <c r="I298" s="56"/>
      <c r="J298" s="47">
        <f>H298+I298</f>
        <v>1149</v>
      </c>
      <c r="K298" s="75"/>
      <c r="L298" s="47"/>
      <c r="M298" s="47">
        <v>78</v>
      </c>
      <c r="N298" s="75">
        <f>J298+M298</f>
        <v>1227</v>
      </c>
    </row>
    <row r="299" spans="1:14" ht="24.75" customHeight="1">
      <c r="A299" s="4" t="s">
        <v>59</v>
      </c>
      <c r="B299" s="7" t="s">
        <v>19</v>
      </c>
      <c r="C299" s="56">
        <v>2</v>
      </c>
      <c r="D299" s="56"/>
      <c r="E299" s="47">
        <f>C299+D299</f>
        <v>2</v>
      </c>
      <c r="F299" s="7" t="s">
        <v>196</v>
      </c>
      <c r="G299" s="7" t="s">
        <v>19</v>
      </c>
      <c r="H299" s="56">
        <v>2</v>
      </c>
      <c r="I299" s="56"/>
      <c r="J299" s="47">
        <f>H299+I299</f>
        <v>2</v>
      </c>
      <c r="K299" s="75"/>
      <c r="L299" s="47"/>
      <c r="M299" s="47"/>
      <c r="N299" s="75">
        <f>J299+M299</f>
        <v>2</v>
      </c>
    </row>
    <row r="300" spans="1:14" ht="36.75" customHeight="1">
      <c r="A300" s="14" t="s">
        <v>36</v>
      </c>
      <c r="B300" s="27"/>
      <c r="C300" s="57">
        <f>C301</f>
        <v>1571</v>
      </c>
      <c r="D300" s="57">
        <f>D301</f>
        <v>0</v>
      </c>
      <c r="E300" s="57">
        <f>E301</f>
        <v>1571</v>
      </c>
      <c r="F300" s="27" t="s">
        <v>197</v>
      </c>
      <c r="G300" s="27"/>
      <c r="H300" s="57">
        <f aca="true" t="shared" si="134" ref="H300:N300">H301</f>
        <v>1571</v>
      </c>
      <c r="I300" s="57">
        <f t="shared" si="134"/>
        <v>0</v>
      </c>
      <c r="J300" s="57">
        <f t="shared" si="134"/>
        <v>1571</v>
      </c>
      <c r="K300" s="84">
        <f t="shared" si="134"/>
        <v>0</v>
      </c>
      <c r="L300" s="57">
        <f t="shared" si="134"/>
        <v>0</v>
      </c>
      <c r="M300" s="57">
        <f t="shared" si="134"/>
        <v>0</v>
      </c>
      <c r="N300" s="84">
        <f t="shared" si="134"/>
        <v>1571</v>
      </c>
    </row>
    <row r="301" spans="1:14" ht="17.25" customHeight="1">
      <c r="A301" s="4" t="s">
        <v>9</v>
      </c>
      <c r="B301" s="7"/>
      <c r="C301" s="56">
        <f>C302+C303</f>
        <v>1571</v>
      </c>
      <c r="D301" s="56">
        <f>D302+D303</f>
        <v>0</v>
      </c>
      <c r="E301" s="56">
        <f>E302+E303</f>
        <v>1571</v>
      </c>
      <c r="F301" s="7" t="s">
        <v>199</v>
      </c>
      <c r="G301" s="7"/>
      <c r="H301" s="56">
        <f aca="true" t="shared" si="135" ref="H301:N301">H302+H303</f>
        <v>1571</v>
      </c>
      <c r="I301" s="56">
        <f t="shared" si="135"/>
        <v>0</v>
      </c>
      <c r="J301" s="56">
        <f t="shared" si="135"/>
        <v>1571</v>
      </c>
      <c r="K301" s="83">
        <f t="shared" si="135"/>
        <v>0</v>
      </c>
      <c r="L301" s="56">
        <f t="shared" si="135"/>
        <v>0</v>
      </c>
      <c r="M301" s="56">
        <f t="shared" si="135"/>
        <v>0</v>
      </c>
      <c r="N301" s="83">
        <f t="shared" si="135"/>
        <v>1571</v>
      </c>
    </row>
    <row r="302" spans="1:14" ht="80.25" customHeight="1">
      <c r="A302" s="4" t="s">
        <v>14</v>
      </c>
      <c r="B302" s="7" t="s">
        <v>15</v>
      </c>
      <c r="C302" s="56">
        <f>1096+331</f>
        <v>1427</v>
      </c>
      <c r="D302" s="56"/>
      <c r="E302" s="47">
        <f>C302+D302</f>
        <v>1427</v>
      </c>
      <c r="F302" s="7" t="s">
        <v>199</v>
      </c>
      <c r="G302" s="7" t="s">
        <v>15</v>
      </c>
      <c r="H302" s="56">
        <f>1096+331</f>
        <v>1427</v>
      </c>
      <c r="I302" s="56"/>
      <c r="J302" s="47">
        <f>H302+I302</f>
        <v>1427</v>
      </c>
      <c r="K302" s="75"/>
      <c r="L302" s="47"/>
      <c r="M302" s="47">
        <v>144</v>
      </c>
      <c r="N302" s="75">
        <f>J302+M302</f>
        <v>1571</v>
      </c>
    </row>
    <row r="303" spans="1:14" ht="31.5">
      <c r="A303" s="4" t="s">
        <v>16</v>
      </c>
      <c r="B303" s="7" t="s">
        <v>17</v>
      </c>
      <c r="C303" s="56">
        <v>144</v>
      </c>
      <c r="D303" s="56"/>
      <c r="E303" s="47">
        <f>C303+D303</f>
        <v>144</v>
      </c>
      <c r="F303" s="7" t="s">
        <v>199</v>
      </c>
      <c r="G303" s="7" t="s">
        <v>17</v>
      </c>
      <c r="H303" s="56">
        <v>144</v>
      </c>
      <c r="I303" s="56"/>
      <c r="J303" s="47">
        <f>H303+I303</f>
        <v>144</v>
      </c>
      <c r="K303" s="75"/>
      <c r="L303" s="47"/>
      <c r="M303" s="47">
        <v>-144</v>
      </c>
      <c r="N303" s="75">
        <f>J303+M303</f>
        <v>0</v>
      </c>
    </row>
    <row r="304" spans="1:14" ht="47.25">
      <c r="A304" s="14" t="s">
        <v>47</v>
      </c>
      <c r="B304" s="9"/>
      <c r="C304" s="45">
        <f>C305+C307</f>
        <v>4322.599999999999</v>
      </c>
      <c r="D304" s="45">
        <f>D305+D307</f>
        <v>0</v>
      </c>
      <c r="E304" s="45">
        <f>E305+E307</f>
        <v>4322.599999999999</v>
      </c>
      <c r="F304" s="9" t="s">
        <v>201</v>
      </c>
      <c r="G304" s="9"/>
      <c r="H304" s="45">
        <f aca="true" t="shared" si="136" ref="H304:M304">H305+H307</f>
        <v>4322.599999999999</v>
      </c>
      <c r="I304" s="45">
        <f t="shared" si="136"/>
        <v>0</v>
      </c>
      <c r="J304" s="45">
        <f t="shared" si="136"/>
        <v>4322.599999999999</v>
      </c>
      <c r="K304" s="73">
        <f t="shared" si="136"/>
        <v>0</v>
      </c>
      <c r="L304" s="45">
        <f t="shared" si="136"/>
        <v>0</v>
      </c>
      <c r="M304" s="45">
        <f t="shared" si="136"/>
        <v>0</v>
      </c>
      <c r="N304" s="73">
        <f>N305+N307</f>
        <v>4322.599999999999</v>
      </c>
    </row>
    <row r="305" spans="1:14" s="3" customFormat="1" ht="66" customHeight="1">
      <c r="A305" s="4" t="s">
        <v>336</v>
      </c>
      <c r="B305" s="7"/>
      <c r="C305" s="56">
        <f>C306</f>
        <v>3888.7</v>
      </c>
      <c r="D305" s="56">
        <f>D306</f>
        <v>0</v>
      </c>
      <c r="E305" s="56">
        <f>E306</f>
        <v>3888.7</v>
      </c>
      <c r="F305" s="7" t="s">
        <v>202</v>
      </c>
      <c r="G305" s="7"/>
      <c r="H305" s="56">
        <f aca="true" t="shared" si="137" ref="H305:N305">H306</f>
        <v>3888.7</v>
      </c>
      <c r="I305" s="56">
        <f t="shared" si="137"/>
        <v>0</v>
      </c>
      <c r="J305" s="56">
        <f t="shared" si="137"/>
        <v>3888.7</v>
      </c>
      <c r="K305" s="83">
        <f t="shared" si="137"/>
        <v>0</v>
      </c>
      <c r="L305" s="56">
        <f t="shared" si="137"/>
        <v>0</v>
      </c>
      <c r="M305" s="56">
        <f t="shared" si="137"/>
        <v>-185.96</v>
      </c>
      <c r="N305" s="83">
        <f t="shared" si="137"/>
        <v>3702.74</v>
      </c>
    </row>
    <row r="306" spans="1:14" s="3" customFormat="1" ht="47.25">
      <c r="A306" s="28" t="s">
        <v>71</v>
      </c>
      <c r="B306" s="29" t="s">
        <v>13</v>
      </c>
      <c r="C306" s="55">
        <v>3888.7</v>
      </c>
      <c r="D306" s="55"/>
      <c r="E306" s="55">
        <f>C306+D306</f>
        <v>3888.7</v>
      </c>
      <c r="F306" s="29" t="s">
        <v>202</v>
      </c>
      <c r="G306" s="29" t="s">
        <v>13</v>
      </c>
      <c r="H306" s="55">
        <v>3888.7</v>
      </c>
      <c r="I306" s="55"/>
      <c r="J306" s="55">
        <f>H306+I306</f>
        <v>3888.7</v>
      </c>
      <c r="K306" s="87"/>
      <c r="L306" s="55"/>
      <c r="M306" s="55">
        <v>-185.96</v>
      </c>
      <c r="N306" s="87">
        <f>J306+M306</f>
        <v>3702.74</v>
      </c>
    </row>
    <row r="307" spans="1:14" s="3" customFormat="1" ht="15.75">
      <c r="A307" s="30" t="s">
        <v>378</v>
      </c>
      <c r="B307" s="31"/>
      <c r="C307" s="54">
        <f>C308</f>
        <v>433.9</v>
      </c>
      <c r="D307" s="54">
        <f>D308</f>
        <v>0</v>
      </c>
      <c r="E307" s="54">
        <f>E308</f>
        <v>433.9</v>
      </c>
      <c r="F307" s="31" t="s">
        <v>379</v>
      </c>
      <c r="G307" s="31"/>
      <c r="H307" s="54">
        <f aca="true" t="shared" si="138" ref="H307:N307">H308</f>
        <v>433.9</v>
      </c>
      <c r="I307" s="54">
        <f t="shared" si="138"/>
        <v>0</v>
      </c>
      <c r="J307" s="54">
        <f t="shared" si="138"/>
        <v>433.9</v>
      </c>
      <c r="K307" s="77">
        <f t="shared" si="138"/>
        <v>0</v>
      </c>
      <c r="L307" s="54">
        <f t="shared" si="138"/>
        <v>0</v>
      </c>
      <c r="M307" s="54">
        <f t="shared" si="138"/>
        <v>185.96</v>
      </c>
      <c r="N307" s="77">
        <f t="shared" si="138"/>
        <v>619.86</v>
      </c>
    </row>
    <row r="308" spans="1:14" ht="47.25">
      <c r="A308" s="4" t="s">
        <v>71</v>
      </c>
      <c r="B308" s="7" t="s">
        <v>13</v>
      </c>
      <c r="C308" s="56">
        <v>433.9</v>
      </c>
      <c r="D308" s="56"/>
      <c r="E308" s="47">
        <f>C308+D308</f>
        <v>433.9</v>
      </c>
      <c r="F308" s="7" t="s">
        <v>379</v>
      </c>
      <c r="G308" s="7" t="s">
        <v>13</v>
      </c>
      <c r="H308" s="56">
        <v>433.9</v>
      </c>
      <c r="I308" s="56"/>
      <c r="J308" s="47">
        <f>H308+I308</f>
        <v>433.9</v>
      </c>
      <c r="K308" s="75"/>
      <c r="L308" s="47"/>
      <c r="M308" s="47">
        <v>185.96</v>
      </c>
      <c r="N308" s="75">
        <f>J308+L308+M308</f>
        <v>619.86</v>
      </c>
    </row>
    <row r="309" spans="1:14" ht="15.75">
      <c r="A309" s="10" t="s">
        <v>203</v>
      </c>
      <c r="B309" s="12"/>
      <c r="C309" s="58">
        <f>C310+C313</f>
        <v>264.3</v>
      </c>
      <c r="D309" s="58">
        <f>D310+D313</f>
        <v>0</v>
      </c>
      <c r="E309" s="58">
        <f>E310+E313</f>
        <v>264.3</v>
      </c>
      <c r="F309" s="12" t="s">
        <v>204</v>
      </c>
      <c r="G309" s="12"/>
      <c r="H309" s="58">
        <f aca="true" t="shared" si="139" ref="H309:N309">H310+H313</f>
        <v>264.3</v>
      </c>
      <c r="I309" s="58">
        <f t="shared" si="139"/>
        <v>0</v>
      </c>
      <c r="J309" s="58">
        <f t="shared" si="139"/>
        <v>264.3</v>
      </c>
      <c r="K309" s="85">
        <f t="shared" si="139"/>
        <v>0</v>
      </c>
      <c r="L309" s="58">
        <f t="shared" si="139"/>
        <v>0</v>
      </c>
      <c r="M309" s="58">
        <f t="shared" si="139"/>
        <v>0</v>
      </c>
      <c r="N309" s="85">
        <f t="shared" si="139"/>
        <v>264.3</v>
      </c>
    </row>
    <row r="310" spans="1:14" ht="36.75" customHeight="1">
      <c r="A310" s="11" t="s">
        <v>205</v>
      </c>
      <c r="B310" s="12"/>
      <c r="C310" s="58">
        <f aca="true" t="shared" si="140" ref="C310:E311">C311</f>
        <v>250</v>
      </c>
      <c r="D310" s="58">
        <f t="shared" si="140"/>
        <v>0</v>
      </c>
      <c r="E310" s="58">
        <f t="shared" si="140"/>
        <v>250</v>
      </c>
      <c r="F310" s="12" t="s">
        <v>207</v>
      </c>
      <c r="G310" s="12"/>
      <c r="H310" s="58">
        <f aca="true" t="shared" si="141" ref="H310:N311">H311</f>
        <v>250</v>
      </c>
      <c r="I310" s="58">
        <f t="shared" si="141"/>
        <v>0</v>
      </c>
      <c r="J310" s="58">
        <f t="shared" si="141"/>
        <v>250</v>
      </c>
      <c r="K310" s="85">
        <f t="shared" si="141"/>
        <v>0</v>
      </c>
      <c r="L310" s="58">
        <f t="shared" si="141"/>
        <v>0</v>
      </c>
      <c r="M310" s="58">
        <f t="shared" si="141"/>
        <v>0</v>
      </c>
      <c r="N310" s="85">
        <f t="shared" si="141"/>
        <v>250</v>
      </c>
    </row>
    <row r="311" spans="1:14" ht="15.75">
      <c r="A311" s="6" t="s">
        <v>206</v>
      </c>
      <c r="B311" s="7"/>
      <c r="C311" s="56">
        <f t="shared" si="140"/>
        <v>250</v>
      </c>
      <c r="D311" s="56">
        <f t="shared" si="140"/>
        <v>0</v>
      </c>
      <c r="E311" s="56">
        <f t="shared" si="140"/>
        <v>250</v>
      </c>
      <c r="F311" s="7" t="s">
        <v>207</v>
      </c>
      <c r="G311" s="7"/>
      <c r="H311" s="56">
        <f t="shared" si="141"/>
        <v>250</v>
      </c>
      <c r="I311" s="56">
        <f t="shared" si="141"/>
        <v>0</v>
      </c>
      <c r="J311" s="56">
        <f t="shared" si="141"/>
        <v>250</v>
      </c>
      <c r="K311" s="83">
        <f t="shared" si="141"/>
        <v>0</v>
      </c>
      <c r="L311" s="56">
        <f t="shared" si="141"/>
        <v>0</v>
      </c>
      <c r="M311" s="56">
        <f t="shared" si="141"/>
        <v>0</v>
      </c>
      <c r="N311" s="83">
        <f t="shared" si="141"/>
        <v>250</v>
      </c>
    </row>
    <row r="312" spans="1:14" ht="31.5" customHeight="1">
      <c r="A312" s="4" t="s">
        <v>16</v>
      </c>
      <c r="B312" s="7" t="s">
        <v>17</v>
      </c>
      <c r="C312" s="56">
        <v>250</v>
      </c>
      <c r="D312" s="56"/>
      <c r="E312" s="47">
        <f>C312+D312</f>
        <v>250</v>
      </c>
      <c r="F312" s="7" t="s">
        <v>207</v>
      </c>
      <c r="G312" s="7" t="s">
        <v>17</v>
      </c>
      <c r="H312" s="56">
        <v>250</v>
      </c>
      <c r="I312" s="56"/>
      <c r="J312" s="47">
        <f>H312+I312</f>
        <v>250</v>
      </c>
      <c r="K312" s="75"/>
      <c r="L312" s="47"/>
      <c r="M312" s="47"/>
      <c r="N312" s="75">
        <f>J312+M312</f>
        <v>250</v>
      </c>
    </row>
    <row r="313" spans="1:14" ht="87.75" customHeight="1">
      <c r="A313" s="30" t="s">
        <v>380</v>
      </c>
      <c r="B313" s="31"/>
      <c r="C313" s="54">
        <f>C314</f>
        <v>14.3</v>
      </c>
      <c r="D313" s="54">
        <f>D314</f>
        <v>0</v>
      </c>
      <c r="E313" s="54">
        <f>E314</f>
        <v>14.3</v>
      </c>
      <c r="F313" s="31" t="s">
        <v>407</v>
      </c>
      <c r="G313" s="31"/>
      <c r="H313" s="54">
        <f aca="true" t="shared" si="142" ref="H313:N313">H314</f>
        <v>14.3</v>
      </c>
      <c r="I313" s="54">
        <f t="shared" si="142"/>
        <v>0</v>
      </c>
      <c r="J313" s="54">
        <f t="shared" si="142"/>
        <v>14.3</v>
      </c>
      <c r="K313" s="77">
        <f t="shared" si="142"/>
        <v>0</v>
      </c>
      <c r="L313" s="54">
        <f t="shared" si="142"/>
        <v>0</v>
      </c>
      <c r="M313" s="54">
        <f t="shared" si="142"/>
        <v>0</v>
      </c>
      <c r="N313" s="77">
        <f t="shared" si="142"/>
        <v>14.3</v>
      </c>
    </row>
    <row r="314" spans="1:14" ht="31.5" customHeight="1">
      <c r="A314" s="4" t="s">
        <v>16</v>
      </c>
      <c r="B314" s="7" t="s">
        <v>17</v>
      </c>
      <c r="C314" s="56">
        <v>14.3</v>
      </c>
      <c r="D314" s="56"/>
      <c r="E314" s="47">
        <f>C314+D314</f>
        <v>14.3</v>
      </c>
      <c r="F314" s="7" t="s">
        <v>407</v>
      </c>
      <c r="G314" s="7" t="s">
        <v>17</v>
      </c>
      <c r="H314" s="56">
        <v>14.3</v>
      </c>
      <c r="I314" s="56"/>
      <c r="J314" s="47">
        <f>H314+I314</f>
        <v>14.3</v>
      </c>
      <c r="K314" s="75"/>
      <c r="L314" s="47"/>
      <c r="M314" s="47"/>
      <c r="N314" s="75">
        <f>J314+L314</f>
        <v>14.3</v>
      </c>
    </row>
    <row r="315" spans="1:15" ht="15.75">
      <c r="A315" s="32" t="s">
        <v>208</v>
      </c>
      <c r="B315" s="33"/>
      <c r="C315" s="43">
        <f aca="true" t="shared" si="143" ref="C315:E316">C316</f>
        <v>10657.2</v>
      </c>
      <c r="D315" s="43">
        <f t="shared" si="143"/>
        <v>0</v>
      </c>
      <c r="E315" s="43">
        <f t="shared" si="143"/>
        <v>10657.2</v>
      </c>
      <c r="F315" s="33" t="s">
        <v>33</v>
      </c>
      <c r="G315" s="33"/>
      <c r="H315" s="43">
        <f aca="true" t="shared" si="144" ref="H315:N316">H316</f>
        <v>10657.2</v>
      </c>
      <c r="I315" s="43">
        <f t="shared" si="144"/>
        <v>0</v>
      </c>
      <c r="J315" s="43">
        <f t="shared" si="144"/>
        <v>10657.2</v>
      </c>
      <c r="K315" s="71">
        <f t="shared" si="144"/>
        <v>0</v>
      </c>
      <c r="L315" s="43">
        <f t="shared" si="144"/>
        <v>0</v>
      </c>
      <c r="M315" s="43">
        <f t="shared" si="144"/>
        <v>0</v>
      </c>
      <c r="N315" s="71">
        <f t="shared" si="144"/>
        <v>10657.2</v>
      </c>
      <c r="O315" s="60">
        <f>N315-J315</f>
        <v>0</v>
      </c>
    </row>
    <row r="316" spans="1:14" s="36" customFormat="1" ht="31.5">
      <c r="A316" s="13" t="s">
        <v>6</v>
      </c>
      <c r="B316" s="25"/>
      <c r="C316" s="48">
        <f t="shared" si="143"/>
        <v>10657.2</v>
      </c>
      <c r="D316" s="48">
        <f t="shared" si="143"/>
        <v>0</v>
      </c>
      <c r="E316" s="48">
        <f t="shared" si="143"/>
        <v>10657.2</v>
      </c>
      <c r="F316" s="25" t="s">
        <v>209</v>
      </c>
      <c r="G316" s="25"/>
      <c r="H316" s="48">
        <f t="shared" si="144"/>
        <v>10657.2</v>
      </c>
      <c r="I316" s="48">
        <f t="shared" si="144"/>
        <v>0</v>
      </c>
      <c r="J316" s="48">
        <f t="shared" si="144"/>
        <v>10657.2</v>
      </c>
      <c r="K316" s="72">
        <f t="shared" si="144"/>
        <v>0</v>
      </c>
      <c r="L316" s="48">
        <f t="shared" si="144"/>
        <v>0</v>
      </c>
      <c r="M316" s="48">
        <f t="shared" si="144"/>
        <v>0</v>
      </c>
      <c r="N316" s="72">
        <f t="shared" si="144"/>
        <v>10657.2</v>
      </c>
    </row>
    <row r="317" spans="1:14" ht="31.5">
      <c r="A317" s="13" t="s">
        <v>62</v>
      </c>
      <c r="B317" s="25"/>
      <c r="C317" s="48">
        <f>C318+C321</f>
        <v>10657.2</v>
      </c>
      <c r="D317" s="48">
        <f>D318+D321</f>
        <v>0</v>
      </c>
      <c r="E317" s="48">
        <f>E318+E321</f>
        <v>10657.2</v>
      </c>
      <c r="F317" s="25" t="s">
        <v>209</v>
      </c>
      <c r="G317" s="25"/>
      <c r="H317" s="48">
        <f aca="true" t="shared" si="145" ref="H317:N317">H318+H321</f>
        <v>10657.2</v>
      </c>
      <c r="I317" s="48">
        <f t="shared" si="145"/>
        <v>0</v>
      </c>
      <c r="J317" s="48">
        <f t="shared" si="145"/>
        <v>10657.2</v>
      </c>
      <c r="K317" s="72">
        <f t="shared" si="145"/>
        <v>0</v>
      </c>
      <c r="L317" s="48">
        <f t="shared" si="145"/>
        <v>0</v>
      </c>
      <c r="M317" s="48">
        <f t="shared" si="145"/>
        <v>0</v>
      </c>
      <c r="N317" s="72">
        <f t="shared" si="145"/>
        <v>10657.2</v>
      </c>
    </row>
    <row r="318" spans="1:14" ht="36" customHeight="1">
      <c r="A318" s="14" t="s">
        <v>35</v>
      </c>
      <c r="B318" s="15"/>
      <c r="C318" s="46">
        <f aca="true" t="shared" si="146" ref="C318:E319">C319</f>
        <v>552</v>
      </c>
      <c r="D318" s="46">
        <f t="shared" si="146"/>
        <v>0</v>
      </c>
      <c r="E318" s="46">
        <f t="shared" si="146"/>
        <v>552</v>
      </c>
      <c r="F318" s="15" t="s">
        <v>211</v>
      </c>
      <c r="G318" s="15"/>
      <c r="H318" s="46">
        <f aca="true" t="shared" si="147" ref="H318:N319">H319</f>
        <v>552</v>
      </c>
      <c r="I318" s="46">
        <f t="shared" si="147"/>
        <v>0</v>
      </c>
      <c r="J318" s="46">
        <f t="shared" si="147"/>
        <v>552</v>
      </c>
      <c r="K318" s="74">
        <f t="shared" si="147"/>
        <v>0</v>
      </c>
      <c r="L318" s="46">
        <f t="shared" si="147"/>
        <v>0</v>
      </c>
      <c r="M318" s="46">
        <f t="shared" si="147"/>
        <v>0</v>
      </c>
      <c r="N318" s="74">
        <f t="shared" si="147"/>
        <v>552</v>
      </c>
    </row>
    <row r="319" spans="1:14" ht="50.25" customHeight="1">
      <c r="A319" s="4" t="s">
        <v>7</v>
      </c>
      <c r="B319" s="5"/>
      <c r="C319" s="47">
        <f t="shared" si="146"/>
        <v>552</v>
      </c>
      <c r="D319" s="47">
        <f t="shared" si="146"/>
        <v>0</v>
      </c>
      <c r="E319" s="47">
        <f t="shared" si="146"/>
        <v>552</v>
      </c>
      <c r="F319" s="5" t="s">
        <v>212</v>
      </c>
      <c r="G319" s="5"/>
      <c r="H319" s="47">
        <f t="shared" si="147"/>
        <v>552</v>
      </c>
      <c r="I319" s="47">
        <f t="shared" si="147"/>
        <v>0</v>
      </c>
      <c r="J319" s="47">
        <f t="shared" si="147"/>
        <v>552</v>
      </c>
      <c r="K319" s="75">
        <f t="shared" si="147"/>
        <v>0</v>
      </c>
      <c r="L319" s="47">
        <f t="shared" si="147"/>
        <v>0</v>
      </c>
      <c r="M319" s="47">
        <f t="shared" si="147"/>
        <v>0</v>
      </c>
      <c r="N319" s="75">
        <f t="shared" si="147"/>
        <v>552</v>
      </c>
    </row>
    <row r="320" spans="1:14" ht="39" customHeight="1">
      <c r="A320" s="4" t="s">
        <v>16</v>
      </c>
      <c r="B320" s="5" t="s">
        <v>17</v>
      </c>
      <c r="C320" s="47">
        <v>552</v>
      </c>
      <c r="D320" s="47"/>
      <c r="E320" s="47">
        <f>C320+D320</f>
        <v>552</v>
      </c>
      <c r="F320" s="5" t="s">
        <v>212</v>
      </c>
      <c r="G320" s="5" t="s">
        <v>17</v>
      </c>
      <c r="H320" s="47">
        <v>552</v>
      </c>
      <c r="I320" s="47"/>
      <c r="J320" s="47">
        <f>H320+I320</f>
        <v>552</v>
      </c>
      <c r="K320" s="75"/>
      <c r="L320" s="47"/>
      <c r="M320" s="47"/>
      <c r="N320" s="75">
        <f>J320+M320</f>
        <v>552</v>
      </c>
    </row>
    <row r="321" spans="1:14" ht="49.5" customHeight="1">
      <c r="A321" s="14" t="s">
        <v>34</v>
      </c>
      <c r="B321" s="15"/>
      <c r="C321" s="46">
        <f>C322</f>
        <v>10105.2</v>
      </c>
      <c r="D321" s="46">
        <f>D322</f>
        <v>0</v>
      </c>
      <c r="E321" s="46">
        <f>E322</f>
        <v>10105.2</v>
      </c>
      <c r="F321" s="15" t="s">
        <v>213</v>
      </c>
      <c r="G321" s="15"/>
      <c r="H321" s="46">
        <f aca="true" t="shared" si="148" ref="H321:N321">H322</f>
        <v>10105.2</v>
      </c>
      <c r="I321" s="46">
        <f t="shared" si="148"/>
        <v>0</v>
      </c>
      <c r="J321" s="46">
        <f t="shared" si="148"/>
        <v>10105.2</v>
      </c>
      <c r="K321" s="74">
        <f t="shared" si="148"/>
        <v>0</v>
      </c>
      <c r="L321" s="46">
        <f t="shared" si="148"/>
        <v>0</v>
      </c>
      <c r="M321" s="46">
        <f t="shared" si="148"/>
        <v>0</v>
      </c>
      <c r="N321" s="74">
        <f t="shared" si="148"/>
        <v>10105.2</v>
      </c>
    </row>
    <row r="322" spans="1:14" ht="36" customHeight="1">
      <c r="A322" s="4" t="s">
        <v>195</v>
      </c>
      <c r="B322" s="9"/>
      <c r="C322" s="45">
        <f>C323+C324+C326</f>
        <v>10105.2</v>
      </c>
      <c r="D322" s="45">
        <f>D323+D324+D326</f>
        <v>0</v>
      </c>
      <c r="E322" s="45">
        <f>E323+E324+E326</f>
        <v>10105.2</v>
      </c>
      <c r="F322" s="9" t="s">
        <v>214</v>
      </c>
      <c r="G322" s="9"/>
      <c r="H322" s="45">
        <f>H323+H324+H326</f>
        <v>10105.2</v>
      </c>
      <c r="I322" s="45">
        <f>I323+I324+I326</f>
        <v>0</v>
      </c>
      <c r="J322" s="45">
        <f>J323+J324+J326+J325</f>
        <v>10105.2</v>
      </c>
      <c r="K322" s="45">
        <f>K323+K324+K326+K325</f>
        <v>0</v>
      </c>
      <c r="L322" s="45">
        <f>L323+L324+L326+L325</f>
        <v>0</v>
      </c>
      <c r="M322" s="45">
        <f>M323+M324+M326+M325</f>
        <v>0</v>
      </c>
      <c r="N322" s="73">
        <f>N323+N324+N326+N325</f>
        <v>10105.2</v>
      </c>
    </row>
    <row r="323" spans="1:14" ht="99" customHeight="1">
      <c r="A323" s="4" t="s">
        <v>14</v>
      </c>
      <c r="B323" s="5" t="s">
        <v>15</v>
      </c>
      <c r="C323" s="47">
        <f>6814.6+2058</f>
        <v>8872.6</v>
      </c>
      <c r="D323" s="47"/>
      <c r="E323" s="47">
        <f>C323+D323</f>
        <v>8872.6</v>
      </c>
      <c r="F323" s="5" t="s">
        <v>214</v>
      </c>
      <c r="G323" s="5" t="s">
        <v>15</v>
      </c>
      <c r="H323" s="47">
        <f>6814.6+2058</f>
        <v>8872.6</v>
      </c>
      <c r="I323" s="47"/>
      <c r="J323" s="47">
        <f>H323+I323</f>
        <v>8872.6</v>
      </c>
      <c r="K323" s="75"/>
      <c r="L323" s="47"/>
      <c r="M323" s="47">
        <v>-49.66</v>
      </c>
      <c r="N323" s="75">
        <f>J323+M323</f>
        <v>8822.94</v>
      </c>
    </row>
    <row r="324" spans="1:14" ht="33.75" customHeight="1">
      <c r="A324" s="4" t="s">
        <v>16</v>
      </c>
      <c r="B324" s="5" t="s">
        <v>17</v>
      </c>
      <c r="C324" s="47">
        <v>1210.2</v>
      </c>
      <c r="D324" s="47"/>
      <c r="E324" s="47">
        <f>C324+D324</f>
        <v>1210.2</v>
      </c>
      <c r="F324" s="5" t="s">
        <v>214</v>
      </c>
      <c r="G324" s="5" t="s">
        <v>17</v>
      </c>
      <c r="H324" s="47">
        <v>1210.2</v>
      </c>
      <c r="I324" s="47"/>
      <c r="J324" s="47">
        <f>H324+I324</f>
        <v>1210.2</v>
      </c>
      <c r="K324" s="75"/>
      <c r="L324" s="47"/>
      <c r="M324" s="47"/>
      <c r="N324" s="75">
        <f>J324+M324</f>
        <v>1210.2</v>
      </c>
    </row>
    <row r="325" spans="1:14" ht="33.75" customHeight="1">
      <c r="A325" s="4" t="s">
        <v>25</v>
      </c>
      <c r="B325" s="5"/>
      <c r="C325" s="47"/>
      <c r="D325" s="47"/>
      <c r="E325" s="47"/>
      <c r="F325" s="5" t="s">
        <v>214</v>
      </c>
      <c r="G325" s="5" t="s">
        <v>26</v>
      </c>
      <c r="H325" s="47"/>
      <c r="I325" s="47"/>
      <c r="J325" s="47"/>
      <c r="K325" s="75"/>
      <c r="L325" s="47"/>
      <c r="M325" s="47">
        <v>49.66</v>
      </c>
      <c r="N325" s="75">
        <f>J325+M325</f>
        <v>49.66</v>
      </c>
    </row>
    <row r="326" spans="1:14" ht="23.25" customHeight="1">
      <c r="A326" s="4" t="s">
        <v>59</v>
      </c>
      <c r="B326" s="5" t="s">
        <v>19</v>
      </c>
      <c r="C326" s="47">
        <v>22.4</v>
      </c>
      <c r="D326" s="47"/>
      <c r="E326" s="47">
        <f>C326+D326</f>
        <v>22.4</v>
      </c>
      <c r="F326" s="5" t="s">
        <v>214</v>
      </c>
      <c r="G326" s="5" t="s">
        <v>19</v>
      </c>
      <c r="H326" s="47">
        <v>22.4</v>
      </c>
      <c r="I326" s="47"/>
      <c r="J326" s="47">
        <f>H326+I326</f>
        <v>22.4</v>
      </c>
      <c r="K326" s="75"/>
      <c r="L326" s="47"/>
      <c r="M326" s="47"/>
      <c r="N326" s="75">
        <f>J326+M326</f>
        <v>22.4</v>
      </c>
    </row>
    <row r="327" spans="1:15" ht="15.75">
      <c r="A327" s="34" t="s">
        <v>215</v>
      </c>
      <c r="B327" s="35"/>
      <c r="C327" s="59">
        <f aca="true" t="shared" si="149" ref="C327:E328">C328</f>
        <v>6501.2</v>
      </c>
      <c r="D327" s="59">
        <f t="shared" si="149"/>
        <v>0</v>
      </c>
      <c r="E327" s="59">
        <f t="shared" si="149"/>
        <v>6501.2</v>
      </c>
      <c r="F327" s="35" t="s">
        <v>38</v>
      </c>
      <c r="G327" s="35"/>
      <c r="H327" s="59">
        <f aca="true" t="shared" si="150" ref="H327:N328">H328</f>
        <v>6501.2</v>
      </c>
      <c r="I327" s="59">
        <f t="shared" si="150"/>
        <v>0</v>
      </c>
      <c r="J327" s="59">
        <f t="shared" si="150"/>
        <v>6501.2</v>
      </c>
      <c r="K327" s="86">
        <f t="shared" si="150"/>
        <v>0</v>
      </c>
      <c r="L327" s="59">
        <f t="shared" si="150"/>
        <v>0</v>
      </c>
      <c r="M327" s="59">
        <f t="shared" si="150"/>
        <v>0</v>
      </c>
      <c r="N327" s="86">
        <f t="shared" si="150"/>
        <v>6501.2</v>
      </c>
      <c r="O327" s="60">
        <f>N327-J327</f>
        <v>0</v>
      </c>
    </row>
    <row r="328" spans="1:14" s="36" customFormat="1" ht="31.5">
      <c r="A328" s="13" t="s">
        <v>37</v>
      </c>
      <c r="B328" s="25"/>
      <c r="C328" s="48">
        <f t="shared" si="149"/>
        <v>6501.2</v>
      </c>
      <c r="D328" s="48">
        <f t="shared" si="149"/>
        <v>0</v>
      </c>
      <c r="E328" s="48">
        <f t="shared" si="149"/>
        <v>6501.2</v>
      </c>
      <c r="F328" s="25" t="s">
        <v>217</v>
      </c>
      <c r="G328" s="25"/>
      <c r="H328" s="48">
        <f t="shared" si="150"/>
        <v>6501.2</v>
      </c>
      <c r="I328" s="48">
        <f t="shared" si="150"/>
        <v>0</v>
      </c>
      <c r="J328" s="48">
        <f t="shared" si="150"/>
        <v>6501.2</v>
      </c>
      <c r="K328" s="72">
        <f t="shared" si="150"/>
        <v>0</v>
      </c>
      <c r="L328" s="48">
        <f t="shared" si="150"/>
        <v>0</v>
      </c>
      <c r="M328" s="48">
        <f t="shared" si="150"/>
        <v>0</v>
      </c>
      <c r="N328" s="72">
        <f t="shared" si="150"/>
        <v>6501.2</v>
      </c>
    </row>
    <row r="329" spans="1:14" ht="31.5">
      <c r="A329" s="10" t="s">
        <v>62</v>
      </c>
      <c r="B329" s="9"/>
      <c r="C329" s="45">
        <f>C330+C334</f>
        <v>6501.2</v>
      </c>
      <c r="D329" s="45">
        <f>D330+D334</f>
        <v>0</v>
      </c>
      <c r="E329" s="45">
        <f>E330+E334</f>
        <v>6501.2</v>
      </c>
      <c r="F329" s="9" t="s">
        <v>217</v>
      </c>
      <c r="G329" s="9"/>
      <c r="H329" s="45">
        <f aca="true" t="shared" si="151" ref="H329:N329">H330+H334</f>
        <v>6501.2</v>
      </c>
      <c r="I329" s="45">
        <f t="shared" si="151"/>
        <v>0</v>
      </c>
      <c r="J329" s="45">
        <f t="shared" si="151"/>
        <v>6501.2</v>
      </c>
      <c r="K329" s="73">
        <f t="shared" si="151"/>
        <v>0</v>
      </c>
      <c r="L329" s="45">
        <f t="shared" si="151"/>
        <v>0</v>
      </c>
      <c r="M329" s="45">
        <f t="shared" si="151"/>
        <v>0</v>
      </c>
      <c r="N329" s="73">
        <f t="shared" si="151"/>
        <v>6501.2</v>
      </c>
    </row>
    <row r="330" spans="1:14" ht="63">
      <c r="A330" s="14" t="s">
        <v>337</v>
      </c>
      <c r="B330" s="15"/>
      <c r="C330" s="46">
        <f>C331</f>
        <v>4155.2</v>
      </c>
      <c r="D330" s="46">
        <f>D331</f>
        <v>0</v>
      </c>
      <c r="E330" s="46">
        <f>E331</f>
        <v>4155.2</v>
      </c>
      <c r="F330" s="15" t="s">
        <v>218</v>
      </c>
      <c r="G330" s="15"/>
      <c r="H330" s="46">
        <f aca="true" t="shared" si="152" ref="H330:N330">H331</f>
        <v>4155.2</v>
      </c>
      <c r="I330" s="46">
        <f t="shared" si="152"/>
        <v>0</v>
      </c>
      <c r="J330" s="46">
        <f t="shared" si="152"/>
        <v>4155.2</v>
      </c>
      <c r="K330" s="74">
        <f t="shared" si="152"/>
        <v>0</v>
      </c>
      <c r="L330" s="46">
        <f t="shared" si="152"/>
        <v>0</v>
      </c>
      <c r="M330" s="46">
        <f t="shared" si="152"/>
        <v>0</v>
      </c>
      <c r="N330" s="74">
        <f t="shared" si="152"/>
        <v>4155.2</v>
      </c>
    </row>
    <row r="331" spans="1:14" ht="31.5">
      <c r="A331" s="4" t="s">
        <v>216</v>
      </c>
      <c r="B331" s="5"/>
      <c r="C331" s="47">
        <f>C332+C333</f>
        <v>4155.2</v>
      </c>
      <c r="D331" s="47">
        <f>D332+D333</f>
        <v>0</v>
      </c>
      <c r="E331" s="47">
        <f>E332+E333</f>
        <v>4155.2</v>
      </c>
      <c r="F331" s="5" t="s">
        <v>219</v>
      </c>
      <c r="G331" s="5"/>
      <c r="H331" s="47">
        <f aca="true" t="shared" si="153" ref="H331:N331">H332+H333</f>
        <v>4155.2</v>
      </c>
      <c r="I331" s="47">
        <f t="shared" si="153"/>
        <v>0</v>
      </c>
      <c r="J331" s="47">
        <f t="shared" si="153"/>
        <v>4155.2</v>
      </c>
      <c r="K331" s="75">
        <f t="shared" si="153"/>
        <v>0</v>
      </c>
      <c r="L331" s="47">
        <f t="shared" si="153"/>
        <v>0</v>
      </c>
      <c r="M331" s="47">
        <f t="shared" si="153"/>
        <v>0</v>
      </c>
      <c r="N331" s="75">
        <f t="shared" si="153"/>
        <v>4155.2</v>
      </c>
    </row>
    <row r="332" spans="1:14" ht="79.5" customHeight="1">
      <c r="A332" s="4" t="s">
        <v>14</v>
      </c>
      <c r="B332" s="5" t="s">
        <v>15</v>
      </c>
      <c r="C332" s="47">
        <f>3153+952.2</f>
        <v>4105.2</v>
      </c>
      <c r="D332" s="47"/>
      <c r="E332" s="47">
        <f>C332+D332</f>
        <v>4105.2</v>
      </c>
      <c r="F332" s="5" t="s">
        <v>219</v>
      </c>
      <c r="G332" s="5" t="s">
        <v>15</v>
      </c>
      <c r="H332" s="47">
        <f>3153+952.2</f>
        <v>4105.2</v>
      </c>
      <c r="I332" s="47"/>
      <c r="J332" s="47">
        <f>H332+I332</f>
        <v>4105.2</v>
      </c>
      <c r="K332" s="75"/>
      <c r="L332" s="47"/>
      <c r="M332" s="47"/>
      <c r="N332" s="75">
        <f>J332+M332</f>
        <v>4105.2</v>
      </c>
    </row>
    <row r="333" spans="1:14" ht="31.5">
      <c r="A333" s="4" t="s">
        <v>16</v>
      </c>
      <c r="B333" s="5" t="s">
        <v>17</v>
      </c>
      <c r="C333" s="47">
        <v>50</v>
      </c>
      <c r="D333" s="47"/>
      <c r="E333" s="47">
        <f>C333+D333</f>
        <v>50</v>
      </c>
      <c r="F333" s="5" t="s">
        <v>219</v>
      </c>
      <c r="G333" s="5" t="s">
        <v>17</v>
      </c>
      <c r="H333" s="47">
        <v>50</v>
      </c>
      <c r="I333" s="47"/>
      <c r="J333" s="47">
        <f>H333+I333</f>
        <v>50</v>
      </c>
      <c r="K333" s="75"/>
      <c r="L333" s="47"/>
      <c r="M333" s="47"/>
      <c r="N333" s="75">
        <f>J333+M333</f>
        <v>50</v>
      </c>
    </row>
    <row r="334" spans="1:14" ht="47.25">
      <c r="A334" s="30" t="s">
        <v>52</v>
      </c>
      <c r="B334" s="25"/>
      <c r="C334" s="48">
        <f aca="true" t="shared" si="154" ref="C334:E335">C335</f>
        <v>2346</v>
      </c>
      <c r="D334" s="48">
        <f t="shared" si="154"/>
        <v>0</v>
      </c>
      <c r="E334" s="48">
        <f t="shared" si="154"/>
        <v>2346</v>
      </c>
      <c r="F334" s="25" t="s">
        <v>221</v>
      </c>
      <c r="G334" s="25"/>
      <c r="H334" s="48">
        <f aca="true" t="shared" si="155" ref="H334:N335">H335</f>
        <v>2346</v>
      </c>
      <c r="I334" s="48">
        <f t="shared" si="155"/>
        <v>0</v>
      </c>
      <c r="J334" s="48">
        <f t="shared" si="155"/>
        <v>2346</v>
      </c>
      <c r="K334" s="72">
        <f t="shared" si="155"/>
        <v>0</v>
      </c>
      <c r="L334" s="48">
        <f t="shared" si="155"/>
        <v>0</v>
      </c>
      <c r="M334" s="48">
        <f t="shared" si="155"/>
        <v>0</v>
      </c>
      <c r="N334" s="72">
        <f t="shared" si="155"/>
        <v>2346</v>
      </c>
    </row>
    <row r="335" spans="1:14" ht="80.25" customHeight="1">
      <c r="A335" s="28" t="s">
        <v>39</v>
      </c>
      <c r="B335" s="29"/>
      <c r="C335" s="55">
        <f t="shared" si="154"/>
        <v>2346</v>
      </c>
      <c r="D335" s="55">
        <f t="shared" si="154"/>
        <v>0</v>
      </c>
      <c r="E335" s="55">
        <f t="shared" si="154"/>
        <v>2346</v>
      </c>
      <c r="F335" s="29" t="s">
        <v>222</v>
      </c>
      <c r="G335" s="29"/>
      <c r="H335" s="55">
        <f t="shared" si="155"/>
        <v>2346</v>
      </c>
      <c r="I335" s="55">
        <f t="shared" si="155"/>
        <v>0</v>
      </c>
      <c r="J335" s="55">
        <f t="shared" si="155"/>
        <v>2346</v>
      </c>
      <c r="K335" s="87">
        <f t="shared" si="155"/>
        <v>0</v>
      </c>
      <c r="L335" s="55">
        <f t="shared" si="155"/>
        <v>0</v>
      </c>
      <c r="M335" s="55">
        <f t="shared" si="155"/>
        <v>0</v>
      </c>
      <c r="N335" s="87">
        <f t="shared" si="155"/>
        <v>2346</v>
      </c>
    </row>
    <row r="336" spans="1:14" ht="31.5">
      <c r="A336" s="28" t="s">
        <v>16</v>
      </c>
      <c r="B336" s="29" t="s">
        <v>17</v>
      </c>
      <c r="C336" s="55">
        <f>650+196+1500</f>
        <v>2346</v>
      </c>
      <c r="D336" s="55"/>
      <c r="E336" s="47">
        <f>C336+D336</f>
        <v>2346</v>
      </c>
      <c r="F336" s="29" t="s">
        <v>222</v>
      </c>
      <c r="G336" s="29" t="s">
        <v>17</v>
      </c>
      <c r="H336" s="55">
        <f>650+196+1500</f>
        <v>2346</v>
      </c>
      <c r="I336" s="55"/>
      <c r="J336" s="47">
        <f>H336+I336</f>
        <v>2346</v>
      </c>
      <c r="K336" s="75"/>
      <c r="L336" s="47"/>
      <c r="M336" s="47"/>
      <c r="N336" s="75">
        <f>J336+M336</f>
        <v>2346</v>
      </c>
    </row>
    <row r="337" spans="1:15" ht="15.75">
      <c r="A337" s="32" t="s">
        <v>289</v>
      </c>
      <c r="B337" s="33"/>
      <c r="C337" s="43">
        <f>C338+C349</f>
        <v>2600</v>
      </c>
      <c r="D337" s="43">
        <f>D338+D349</f>
        <v>0</v>
      </c>
      <c r="E337" s="43">
        <f>E338+E349</f>
        <v>2600</v>
      </c>
      <c r="F337" s="33" t="s">
        <v>46</v>
      </c>
      <c r="G337" s="33"/>
      <c r="H337" s="43">
        <f aca="true" t="shared" si="156" ref="H337:N337">H338+H349</f>
        <v>2600</v>
      </c>
      <c r="I337" s="43">
        <f t="shared" si="156"/>
        <v>0</v>
      </c>
      <c r="J337" s="43">
        <f t="shared" si="156"/>
        <v>2600</v>
      </c>
      <c r="K337" s="71">
        <f t="shared" si="156"/>
        <v>0</v>
      </c>
      <c r="L337" s="43">
        <f t="shared" si="156"/>
        <v>0</v>
      </c>
      <c r="M337" s="43">
        <f t="shared" si="156"/>
        <v>0</v>
      </c>
      <c r="N337" s="71">
        <f t="shared" si="156"/>
        <v>2600</v>
      </c>
      <c r="O337" s="60">
        <f>N337-J337</f>
        <v>0</v>
      </c>
    </row>
    <row r="338" spans="1:14" ht="63">
      <c r="A338" s="13" t="s">
        <v>220</v>
      </c>
      <c r="B338" s="25"/>
      <c r="C338" s="48">
        <f>C339+C342</f>
        <v>2350</v>
      </c>
      <c r="D338" s="48">
        <f>D339+D342</f>
        <v>0</v>
      </c>
      <c r="E338" s="48">
        <f>E339+E342</f>
        <v>2350</v>
      </c>
      <c r="F338" s="25" t="s">
        <v>268</v>
      </c>
      <c r="G338" s="25"/>
      <c r="H338" s="48">
        <f aca="true" t="shared" si="157" ref="H338:N338">H339+H342</f>
        <v>2350</v>
      </c>
      <c r="I338" s="48">
        <f t="shared" si="157"/>
        <v>0</v>
      </c>
      <c r="J338" s="48">
        <f t="shared" si="157"/>
        <v>2350</v>
      </c>
      <c r="K338" s="72">
        <f t="shared" si="157"/>
        <v>0</v>
      </c>
      <c r="L338" s="48">
        <f t="shared" si="157"/>
        <v>0</v>
      </c>
      <c r="M338" s="48">
        <f t="shared" si="157"/>
        <v>0</v>
      </c>
      <c r="N338" s="72">
        <f t="shared" si="157"/>
        <v>2350</v>
      </c>
    </row>
    <row r="339" spans="1:14" ht="31.5">
      <c r="A339" s="14" t="s">
        <v>223</v>
      </c>
      <c r="B339" s="15"/>
      <c r="C339" s="46">
        <f aca="true" t="shared" si="158" ref="C339:E340">C340</f>
        <v>1050</v>
      </c>
      <c r="D339" s="46">
        <f t="shared" si="158"/>
        <v>0</v>
      </c>
      <c r="E339" s="46">
        <f t="shared" si="158"/>
        <v>1050</v>
      </c>
      <c r="F339" s="15" t="s">
        <v>269</v>
      </c>
      <c r="G339" s="15"/>
      <c r="H339" s="46">
        <f aca="true" t="shared" si="159" ref="H339:N340">H340</f>
        <v>1050</v>
      </c>
      <c r="I339" s="46">
        <f t="shared" si="159"/>
        <v>0</v>
      </c>
      <c r="J339" s="46">
        <f t="shared" si="159"/>
        <v>1050</v>
      </c>
      <c r="K339" s="74">
        <f t="shared" si="159"/>
        <v>0</v>
      </c>
      <c r="L339" s="46">
        <f t="shared" si="159"/>
        <v>0</v>
      </c>
      <c r="M339" s="46">
        <f t="shared" si="159"/>
        <v>0</v>
      </c>
      <c r="N339" s="74">
        <f t="shared" si="159"/>
        <v>1050</v>
      </c>
    </row>
    <row r="340" spans="1:14" ht="94.5" customHeight="1">
      <c r="A340" s="4" t="s">
        <v>224</v>
      </c>
      <c r="B340" s="5"/>
      <c r="C340" s="47">
        <f t="shared" si="158"/>
        <v>1050</v>
      </c>
      <c r="D340" s="47">
        <f t="shared" si="158"/>
        <v>0</v>
      </c>
      <c r="E340" s="47">
        <f t="shared" si="158"/>
        <v>1050</v>
      </c>
      <c r="F340" s="5" t="s">
        <v>270</v>
      </c>
      <c r="G340" s="5"/>
      <c r="H340" s="47">
        <f t="shared" si="159"/>
        <v>1050</v>
      </c>
      <c r="I340" s="47">
        <f t="shared" si="159"/>
        <v>0</v>
      </c>
      <c r="J340" s="47">
        <f t="shared" si="159"/>
        <v>1050</v>
      </c>
      <c r="K340" s="75">
        <f t="shared" si="159"/>
        <v>0</v>
      </c>
      <c r="L340" s="47">
        <f t="shared" si="159"/>
        <v>0</v>
      </c>
      <c r="M340" s="47">
        <f t="shared" si="159"/>
        <v>0</v>
      </c>
      <c r="N340" s="75">
        <f t="shared" si="159"/>
        <v>1050</v>
      </c>
    </row>
    <row r="341" spans="1:14" ht="31.5">
      <c r="A341" s="4" t="s">
        <v>16</v>
      </c>
      <c r="B341" s="5" t="s">
        <v>17</v>
      </c>
      <c r="C341" s="47">
        <v>1050</v>
      </c>
      <c r="D341" s="47"/>
      <c r="E341" s="47">
        <f>C341+D341</f>
        <v>1050</v>
      </c>
      <c r="F341" s="5" t="s">
        <v>270</v>
      </c>
      <c r="G341" s="5" t="s">
        <v>17</v>
      </c>
      <c r="H341" s="47">
        <v>1050</v>
      </c>
      <c r="I341" s="47"/>
      <c r="J341" s="47">
        <f>H341+I341</f>
        <v>1050</v>
      </c>
      <c r="K341" s="75"/>
      <c r="L341" s="47"/>
      <c r="M341" s="47"/>
      <c r="N341" s="75">
        <f>J341+M341</f>
        <v>1050</v>
      </c>
    </row>
    <row r="342" spans="1:14" ht="97.5" customHeight="1">
      <c r="A342" s="14" t="s">
        <v>226</v>
      </c>
      <c r="B342" s="15"/>
      <c r="C342" s="46">
        <f>C343+C345+C347</f>
        <v>1300</v>
      </c>
      <c r="D342" s="46">
        <f>D343+D345+D347</f>
        <v>0</v>
      </c>
      <c r="E342" s="46">
        <f>E343+E345+E347</f>
        <v>1300</v>
      </c>
      <c r="F342" s="15" t="s">
        <v>271</v>
      </c>
      <c r="G342" s="15"/>
      <c r="H342" s="46">
        <f aca="true" t="shared" si="160" ref="H342:N342">H343+H345+H347</f>
        <v>1300</v>
      </c>
      <c r="I342" s="46">
        <f t="shared" si="160"/>
        <v>0</v>
      </c>
      <c r="J342" s="46">
        <f t="shared" si="160"/>
        <v>1300</v>
      </c>
      <c r="K342" s="74">
        <f t="shared" si="160"/>
        <v>0</v>
      </c>
      <c r="L342" s="46">
        <f t="shared" si="160"/>
        <v>0</v>
      </c>
      <c r="M342" s="46">
        <f t="shared" si="160"/>
        <v>0</v>
      </c>
      <c r="N342" s="74">
        <f t="shared" si="160"/>
        <v>1300</v>
      </c>
    </row>
    <row r="343" spans="1:14" ht="47.25">
      <c r="A343" s="14" t="s">
        <v>225</v>
      </c>
      <c r="B343" s="15"/>
      <c r="C343" s="46">
        <f>C344</f>
        <v>700</v>
      </c>
      <c r="D343" s="46">
        <f>D344</f>
        <v>0</v>
      </c>
      <c r="E343" s="46">
        <f>E344</f>
        <v>700</v>
      </c>
      <c r="F343" s="15" t="s">
        <v>272</v>
      </c>
      <c r="G343" s="15"/>
      <c r="H343" s="46">
        <f aca="true" t="shared" si="161" ref="H343:N343">H344</f>
        <v>700</v>
      </c>
      <c r="I343" s="46">
        <f t="shared" si="161"/>
        <v>0</v>
      </c>
      <c r="J343" s="46">
        <f t="shared" si="161"/>
        <v>700</v>
      </c>
      <c r="K343" s="74">
        <f t="shared" si="161"/>
        <v>0</v>
      </c>
      <c r="L343" s="46">
        <f t="shared" si="161"/>
        <v>0</v>
      </c>
      <c r="M343" s="46">
        <f t="shared" si="161"/>
        <v>0</v>
      </c>
      <c r="N343" s="74">
        <f t="shared" si="161"/>
        <v>700</v>
      </c>
    </row>
    <row r="344" spans="1:14" ht="31.5">
      <c r="A344" s="4" t="s">
        <v>16</v>
      </c>
      <c r="B344" s="5" t="s">
        <v>17</v>
      </c>
      <c r="C344" s="47">
        <v>700</v>
      </c>
      <c r="D344" s="47"/>
      <c r="E344" s="47">
        <f>C344+D344</f>
        <v>700</v>
      </c>
      <c r="F344" s="5" t="s">
        <v>272</v>
      </c>
      <c r="G344" s="5" t="s">
        <v>17</v>
      </c>
      <c r="H344" s="47">
        <v>700</v>
      </c>
      <c r="I344" s="47"/>
      <c r="J344" s="47">
        <f>H344+I344</f>
        <v>700</v>
      </c>
      <c r="K344" s="75"/>
      <c r="L344" s="47"/>
      <c r="M344" s="47"/>
      <c r="N344" s="75">
        <f>J344+M344</f>
        <v>700</v>
      </c>
    </row>
    <row r="345" spans="1:14" ht="35.25" customHeight="1">
      <c r="A345" s="14" t="s">
        <v>227</v>
      </c>
      <c r="B345" s="15"/>
      <c r="C345" s="46">
        <f>C346</f>
        <v>300</v>
      </c>
      <c r="D345" s="46">
        <f>D346</f>
        <v>0</v>
      </c>
      <c r="E345" s="46">
        <f>E346</f>
        <v>300</v>
      </c>
      <c r="F345" s="15" t="s">
        <v>313</v>
      </c>
      <c r="G345" s="15"/>
      <c r="H345" s="46">
        <f aca="true" t="shared" si="162" ref="H345:N345">H346</f>
        <v>300</v>
      </c>
      <c r="I345" s="46">
        <f t="shared" si="162"/>
        <v>0</v>
      </c>
      <c r="J345" s="46">
        <f t="shared" si="162"/>
        <v>300</v>
      </c>
      <c r="K345" s="74">
        <f t="shared" si="162"/>
        <v>0</v>
      </c>
      <c r="L345" s="46">
        <f t="shared" si="162"/>
        <v>0</v>
      </c>
      <c r="M345" s="46">
        <f t="shared" si="162"/>
        <v>0</v>
      </c>
      <c r="N345" s="74">
        <f t="shared" si="162"/>
        <v>300</v>
      </c>
    </row>
    <row r="346" spans="1:14" ht="31.5">
      <c r="A346" s="4" t="s">
        <v>16</v>
      </c>
      <c r="B346" s="5" t="s">
        <v>17</v>
      </c>
      <c r="C346" s="47">
        <v>300</v>
      </c>
      <c r="D346" s="47"/>
      <c r="E346" s="47">
        <f>C346+D346</f>
        <v>300</v>
      </c>
      <c r="F346" s="5" t="s">
        <v>313</v>
      </c>
      <c r="G346" s="5" t="s">
        <v>17</v>
      </c>
      <c r="H346" s="47">
        <v>300</v>
      </c>
      <c r="I346" s="47"/>
      <c r="J346" s="47">
        <f>H346+I346</f>
        <v>300</v>
      </c>
      <c r="K346" s="75"/>
      <c r="L346" s="47"/>
      <c r="M346" s="47"/>
      <c r="N346" s="75">
        <f>J346+M346</f>
        <v>300</v>
      </c>
    </row>
    <row r="347" spans="1:14" ht="31.5">
      <c r="A347" s="14" t="s">
        <v>228</v>
      </c>
      <c r="B347" s="15"/>
      <c r="C347" s="46">
        <f>C348</f>
        <v>300</v>
      </c>
      <c r="D347" s="46">
        <f>D348</f>
        <v>0</v>
      </c>
      <c r="E347" s="46">
        <f>E348</f>
        <v>300</v>
      </c>
      <c r="F347" s="15" t="s">
        <v>314</v>
      </c>
      <c r="G347" s="15"/>
      <c r="H347" s="46">
        <f aca="true" t="shared" si="163" ref="H347:N347">H348</f>
        <v>300</v>
      </c>
      <c r="I347" s="46">
        <f t="shared" si="163"/>
        <v>0</v>
      </c>
      <c r="J347" s="46">
        <f t="shared" si="163"/>
        <v>300</v>
      </c>
      <c r="K347" s="74">
        <f t="shared" si="163"/>
        <v>0</v>
      </c>
      <c r="L347" s="46">
        <f t="shared" si="163"/>
        <v>0</v>
      </c>
      <c r="M347" s="46">
        <f t="shared" si="163"/>
        <v>0</v>
      </c>
      <c r="N347" s="74">
        <f t="shared" si="163"/>
        <v>300</v>
      </c>
    </row>
    <row r="348" spans="1:14" ht="30.75" customHeight="1">
      <c r="A348" s="4" t="s">
        <v>16</v>
      </c>
      <c r="B348" s="5" t="s">
        <v>17</v>
      </c>
      <c r="C348" s="47">
        <v>300</v>
      </c>
      <c r="D348" s="47"/>
      <c r="E348" s="47">
        <f>C348+D348</f>
        <v>300</v>
      </c>
      <c r="F348" s="5" t="s">
        <v>314</v>
      </c>
      <c r="G348" s="5" t="s">
        <v>17</v>
      </c>
      <c r="H348" s="47">
        <v>300</v>
      </c>
      <c r="I348" s="47"/>
      <c r="J348" s="47">
        <f>H348+I348</f>
        <v>300</v>
      </c>
      <c r="K348" s="75"/>
      <c r="L348" s="47"/>
      <c r="M348" s="47"/>
      <c r="N348" s="75">
        <f>J348+M348</f>
        <v>300</v>
      </c>
    </row>
    <row r="349" spans="1:14" s="36" customFormat="1" ht="63" customHeight="1">
      <c r="A349" s="13" t="s">
        <v>229</v>
      </c>
      <c r="B349" s="25"/>
      <c r="C349" s="48">
        <f>C350</f>
        <v>250</v>
      </c>
      <c r="D349" s="48">
        <f aca="true" t="shared" si="164" ref="D349:E351">D350</f>
        <v>0</v>
      </c>
      <c r="E349" s="48">
        <f t="shared" si="164"/>
        <v>250</v>
      </c>
      <c r="F349" s="25" t="s">
        <v>273</v>
      </c>
      <c r="G349" s="25"/>
      <c r="H349" s="48">
        <f>H350</f>
        <v>250</v>
      </c>
      <c r="I349" s="48">
        <f aca="true" t="shared" si="165" ref="I349:N351">I350</f>
        <v>0</v>
      </c>
      <c r="J349" s="48">
        <f t="shared" si="165"/>
        <v>250</v>
      </c>
      <c r="K349" s="72">
        <f t="shared" si="165"/>
        <v>0</v>
      </c>
      <c r="L349" s="48">
        <f t="shared" si="165"/>
        <v>0</v>
      </c>
      <c r="M349" s="48">
        <f t="shared" si="165"/>
        <v>0</v>
      </c>
      <c r="N349" s="72">
        <f t="shared" si="165"/>
        <v>250</v>
      </c>
    </row>
    <row r="350" spans="1:14" ht="63">
      <c r="A350" s="14" t="s">
        <v>230</v>
      </c>
      <c r="B350" s="5"/>
      <c r="C350" s="47">
        <f>C351</f>
        <v>250</v>
      </c>
      <c r="D350" s="47">
        <f t="shared" si="164"/>
        <v>0</v>
      </c>
      <c r="E350" s="47">
        <f t="shared" si="164"/>
        <v>250</v>
      </c>
      <c r="F350" s="5" t="s">
        <v>274</v>
      </c>
      <c r="G350" s="5"/>
      <c r="H350" s="47">
        <f>H351</f>
        <v>250</v>
      </c>
      <c r="I350" s="47">
        <f t="shared" si="165"/>
        <v>0</v>
      </c>
      <c r="J350" s="47">
        <f t="shared" si="165"/>
        <v>250</v>
      </c>
      <c r="K350" s="75">
        <f t="shared" si="165"/>
        <v>0</v>
      </c>
      <c r="L350" s="47">
        <f t="shared" si="165"/>
        <v>0</v>
      </c>
      <c r="M350" s="47">
        <f t="shared" si="165"/>
        <v>0</v>
      </c>
      <c r="N350" s="75">
        <f t="shared" si="165"/>
        <v>250</v>
      </c>
    </row>
    <row r="351" spans="1:14" ht="30.75" customHeight="1">
      <c r="A351" s="4" t="s">
        <v>338</v>
      </c>
      <c r="B351" s="5"/>
      <c r="C351" s="47">
        <f>C352</f>
        <v>250</v>
      </c>
      <c r="D351" s="47">
        <f t="shared" si="164"/>
        <v>0</v>
      </c>
      <c r="E351" s="47">
        <f t="shared" si="164"/>
        <v>250</v>
      </c>
      <c r="F351" s="5" t="s">
        <v>275</v>
      </c>
      <c r="G351" s="5"/>
      <c r="H351" s="47">
        <f>H352</f>
        <v>250</v>
      </c>
      <c r="I351" s="47">
        <f t="shared" si="165"/>
        <v>0</v>
      </c>
      <c r="J351" s="47">
        <f t="shared" si="165"/>
        <v>250</v>
      </c>
      <c r="K351" s="75">
        <f t="shared" si="165"/>
        <v>0</v>
      </c>
      <c r="L351" s="47">
        <f t="shared" si="165"/>
        <v>0</v>
      </c>
      <c r="M351" s="47">
        <f t="shared" si="165"/>
        <v>0</v>
      </c>
      <c r="N351" s="75">
        <f t="shared" si="165"/>
        <v>250</v>
      </c>
    </row>
    <row r="352" spans="1:14" ht="31.5">
      <c r="A352" s="4" t="s">
        <v>16</v>
      </c>
      <c r="B352" s="5" t="s">
        <v>17</v>
      </c>
      <c r="C352" s="47">
        <v>250</v>
      </c>
      <c r="D352" s="47"/>
      <c r="E352" s="47">
        <f>C352+D352</f>
        <v>250</v>
      </c>
      <c r="F352" s="5" t="s">
        <v>275</v>
      </c>
      <c r="G352" s="5" t="s">
        <v>17</v>
      </c>
      <c r="H352" s="47">
        <v>250</v>
      </c>
      <c r="I352" s="47"/>
      <c r="J352" s="47">
        <f>H352+I352</f>
        <v>250</v>
      </c>
      <c r="K352" s="75"/>
      <c r="L352" s="47"/>
      <c r="M352" s="47"/>
      <c r="N352" s="75">
        <f>J352+M352</f>
        <v>250</v>
      </c>
    </row>
    <row r="353" spans="1:15" ht="26.25" customHeight="1">
      <c r="A353" s="32" t="s">
        <v>264</v>
      </c>
      <c r="B353" s="33"/>
      <c r="C353" s="43">
        <f>C354+C357+C359</f>
        <v>35271.880000000005</v>
      </c>
      <c r="D353" s="43">
        <f>D354+D357+D359</f>
        <v>112197.34</v>
      </c>
      <c r="E353" s="43">
        <f>E354+E357+E359</f>
        <v>147469.22</v>
      </c>
      <c r="F353" s="33" t="s">
        <v>53</v>
      </c>
      <c r="G353" s="33"/>
      <c r="H353" s="43">
        <f aca="true" t="shared" si="166" ref="H353:N353">H354+H357+H359</f>
        <v>35271.880000000005</v>
      </c>
      <c r="I353" s="43">
        <f t="shared" si="166"/>
        <v>112197.34</v>
      </c>
      <c r="J353" s="43">
        <f t="shared" si="166"/>
        <v>147469.22</v>
      </c>
      <c r="K353" s="71">
        <f t="shared" si="166"/>
        <v>-7964.59</v>
      </c>
      <c r="L353" s="43">
        <f t="shared" si="166"/>
        <v>1000</v>
      </c>
      <c r="M353" s="43">
        <f t="shared" si="166"/>
        <v>10390.05</v>
      </c>
      <c r="N353" s="71">
        <f t="shared" si="166"/>
        <v>150894.68</v>
      </c>
      <c r="O353" s="60">
        <f>N353-J353</f>
        <v>3425.459999999992</v>
      </c>
    </row>
    <row r="354" spans="1:14" ht="18" customHeight="1">
      <c r="A354" s="11" t="s">
        <v>48</v>
      </c>
      <c r="B354" s="9"/>
      <c r="C354" s="45">
        <f aca="true" t="shared" si="167" ref="C354:E355">C355</f>
        <v>5000</v>
      </c>
      <c r="D354" s="45">
        <f t="shared" si="167"/>
        <v>0</v>
      </c>
      <c r="E354" s="45">
        <f t="shared" si="167"/>
        <v>5000</v>
      </c>
      <c r="F354" s="9" t="s">
        <v>315</v>
      </c>
      <c r="G354" s="9"/>
      <c r="H354" s="45">
        <f aca="true" t="shared" si="168" ref="H354:N355">H355</f>
        <v>5000</v>
      </c>
      <c r="I354" s="45">
        <f t="shared" si="168"/>
        <v>0</v>
      </c>
      <c r="J354" s="45">
        <f t="shared" si="168"/>
        <v>5000</v>
      </c>
      <c r="K354" s="73">
        <f t="shared" si="168"/>
        <v>0</v>
      </c>
      <c r="L354" s="45">
        <f t="shared" si="168"/>
        <v>0</v>
      </c>
      <c r="M354" s="45">
        <f t="shared" si="168"/>
        <v>0</v>
      </c>
      <c r="N354" s="73">
        <f t="shared" si="168"/>
        <v>5000</v>
      </c>
    </row>
    <row r="355" spans="1:14" ht="37.5" customHeight="1">
      <c r="A355" s="11" t="s">
        <v>8</v>
      </c>
      <c r="B355" s="9"/>
      <c r="C355" s="45">
        <f t="shared" si="167"/>
        <v>5000</v>
      </c>
      <c r="D355" s="45">
        <f t="shared" si="167"/>
        <v>0</v>
      </c>
      <c r="E355" s="45">
        <f t="shared" si="167"/>
        <v>5000</v>
      </c>
      <c r="F355" s="9" t="s">
        <v>316</v>
      </c>
      <c r="G355" s="9"/>
      <c r="H355" s="45">
        <f t="shared" si="168"/>
        <v>5000</v>
      </c>
      <c r="I355" s="45">
        <f t="shared" si="168"/>
        <v>0</v>
      </c>
      <c r="J355" s="45">
        <f t="shared" si="168"/>
        <v>5000</v>
      </c>
      <c r="K355" s="73">
        <f t="shared" si="168"/>
        <v>0</v>
      </c>
      <c r="L355" s="45">
        <f t="shared" si="168"/>
        <v>0</v>
      </c>
      <c r="M355" s="45">
        <f t="shared" si="168"/>
        <v>0</v>
      </c>
      <c r="N355" s="73">
        <f t="shared" si="168"/>
        <v>5000</v>
      </c>
    </row>
    <row r="356" spans="1:14" ht="15.75">
      <c r="A356" s="6" t="s">
        <v>59</v>
      </c>
      <c r="B356" s="5" t="s">
        <v>19</v>
      </c>
      <c r="C356" s="47">
        <v>5000</v>
      </c>
      <c r="D356" s="47"/>
      <c r="E356" s="47">
        <f>C356+D356</f>
        <v>5000</v>
      </c>
      <c r="F356" s="5" t="s">
        <v>316</v>
      </c>
      <c r="G356" s="5" t="s">
        <v>19</v>
      </c>
      <c r="H356" s="47">
        <v>5000</v>
      </c>
      <c r="I356" s="47"/>
      <c r="J356" s="47">
        <f>H356+I356</f>
        <v>5000</v>
      </c>
      <c r="K356" s="75"/>
      <c r="L356" s="47"/>
      <c r="M356" s="47"/>
      <c r="N356" s="75">
        <f>J356+M356</f>
        <v>5000</v>
      </c>
    </row>
    <row r="357" spans="1:14" ht="47.25">
      <c r="A357" s="10" t="s">
        <v>265</v>
      </c>
      <c r="B357" s="9"/>
      <c r="C357" s="45">
        <f>C358</f>
        <v>3500</v>
      </c>
      <c r="D357" s="45">
        <f>D358</f>
        <v>0</v>
      </c>
      <c r="E357" s="45">
        <f>E358</f>
        <v>3500</v>
      </c>
      <c r="F357" s="9" t="s">
        <v>266</v>
      </c>
      <c r="G357" s="9"/>
      <c r="H357" s="45">
        <f aca="true" t="shared" si="169" ref="H357:N357">H358</f>
        <v>3500</v>
      </c>
      <c r="I357" s="45">
        <f t="shared" si="169"/>
        <v>0</v>
      </c>
      <c r="J357" s="45">
        <f t="shared" si="169"/>
        <v>3500</v>
      </c>
      <c r="K357" s="73">
        <f t="shared" si="169"/>
        <v>0</v>
      </c>
      <c r="L357" s="45">
        <f t="shared" si="169"/>
        <v>0</v>
      </c>
      <c r="M357" s="45">
        <f t="shared" si="169"/>
        <v>0</v>
      </c>
      <c r="N357" s="73">
        <f t="shared" si="169"/>
        <v>3500</v>
      </c>
    </row>
    <row r="358" spans="1:14" ht="15.75">
      <c r="A358" s="4" t="s">
        <v>59</v>
      </c>
      <c r="B358" s="5" t="s">
        <v>19</v>
      </c>
      <c r="C358" s="47">
        <v>3500</v>
      </c>
      <c r="D358" s="47"/>
      <c r="E358" s="47">
        <f>C358+D358</f>
        <v>3500</v>
      </c>
      <c r="F358" s="5" t="s">
        <v>266</v>
      </c>
      <c r="G358" s="5" t="s">
        <v>19</v>
      </c>
      <c r="H358" s="47">
        <v>3500</v>
      </c>
      <c r="I358" s="47"/>
      <c r="J358" s="47">
        <f>H358+I358</f>
        <v>3500</v>
      </c>
      <c r="K358" s="75"/>
      <c r="L358" s="47"/>
      <c r="M358" s="47"/>
      <c r="N358" s="75">
        <f>J358+M358</f>
        <v>3500</v>
      </c>
    </row>
    <row r="359" spans="1:14" ht="57.75" customHeight="1">
      <c r="A359" s="10" t="s">
        <v>50</v>
      </c>
      <c r="B359" s="9"/>
      <c r="C359" s="45">
        <f>C360</f>
        <v>26771.88</v>
      </c>
      <c r="D359" s="45">
        <f>D360</f>
        <v>112197.34</v>
      </c>
      <c r="E359" s="45">
        <f>E360</f>
        <v>138969.22</v>
      </c>
      <c r="F359" s="9" t="s">
        <v>267</v>
      </c>
      <c r="G359" s="9"/>
      <c r="H359" s="45">
        <f aca="true" t="shared" si="170" ref="H359:N359">H360</f>
        <v>26771.88</v>
      </c>
      <c r="I359" s="45">
        <f t="shared" si="170"/>
        <v>112197.34</v>
      </c>
      <c r="J359" s="45">
        <f t="shared" si="170"/>
        <v>138969.22</v>
      </c>
      <c r="K359" s="73">
        <f t="shared" si="170"/>
        <v>-7964.59</v>
      </c>
      <c r="L359" s="45">
        <f t="shared" si="170"/>
        <v>1000</v>
      </c>
      <c r="M359" s="45">
        <f t="shared" si="170"/>
        <v>10390.05</v>
      </c>
      <c r="N359" s="73">
        <f t="shared" si="170"/>
        <v>142394.68</v>
      </c>
    </row>
    <row r="360" spans="1:14" ht="46.5" customHeight="1">
      <c r="A360" s="4" t="s">
        <v>149</v>
      </c>
      <c r="B360" s="5" t="s">
        <v>49</v>
      </c>
      <c r="C360" s="47">
        <f>25751.88+1020</f>
        <v>26771.88</v>
      </c>
      <c r="D360" s="47">
        <f>110197.34+2000</f>
        <v>112197.34</v>
      </c>
      <c r="E360" s="47">
        <f>C360+D360</f>
        <v>138969.22</v>
      </c>
      <c r="F360" s="5" t="s">
        <v>267</v>
      </c>
      <c r="G360" s="5" t="s">
        <v>49</v>
      </c>
      <c r="H360" s="47">
        <f>25751.88+1020</f>
        <v>26771.88</v>
      </c>
      <c r="I360" s="47">
        <f>110197.34+2000</f>
        <v>112197.34</v>
      </c>
      <c r="J360" s="47">
        <f>H360+I360</f>
        <v>138969.22</v>
      </c>
      <c r="K360" s="75">
        <v>-7964.59</v>
      </c>
      <c r="L360" s="47">
        <v>1000</v>
      </c>
      <c r="M360" s="47">
        <f>10390.16-0.11</f>
        <v>10390.05</v>
      </c>
      <c r="N360" s="75">
        <f>J360+M360+K360+L360</f>
        <v>142394.68</v>
      </c>
    </row>
    <row r="361" spans="1:15" s="37" customFormat="1" ht="18.75">
      <c r="A361" s="40" t="s">
        <v>3</v>
      </c>
      <c r="B361" s="41"/>
      <c r="C361" s="42">
        <f>C14+C45+C102+C164+C192+C248+C286+C315+C327+C337+C353</f>
        <v>855992.1229999999</v>
      </c>
      <c r="D361" s="42" t="e">
        <f>D14+D45+D102+D164+D192+D248+D286+D315+D327+D337+D353</f>
        <v>#REF!</v>
      </c>
      <c r="E361" s="42" t="e">
        <f>E14+E45+E102+E164+E192+E248+E286+E315+E327+E337+E353</f>
        <v>#REF!</v>
      </c>
      <c r="F361" s="41"/>
      <c r="G361" s="41"/>
      <c r="H361" s="42">
        <f aca="true" t="shared" si="171" ref="H361:N361">H14+H45+H102+H164+H192+H248+H286+H315+H327+H337+H353</f>
        <v>855992.1229999999</v>
      </c>
      <c r="I361" s="42" t="e">
        <f t="shared" si="171"/>
        <v>#REF!</v>
      </c>
      <c r="J361" s="42">
        <f t="shared" si="171"/>
        <v>1117854.849</v>
      </c>
      <c r="K361" s="88">
        <f t="shared" si="171"/>
        <v>0</v>
      </c>
      <c r="L361" s="42">
        <f t="shared" si="171"/>
        <v>253668.54099999997</v>
      </c>
      <c r="M361" s="42">
        <f t="shared" si="171"/>
        <v>68763.1</v>
      </c>
      <c r="N361" s="88">
        <f t="shared" si="171"/>
        <v>1440286.4899999998</v>
      </c>
      <c r="O361" s="94"/>
    </row>
  </sheetData>
  <sheetProtection/>
  <mergeCells count="10">
    <mergeCell ref="B1:N1"/>
    <mergeCell ref="G11:H11"/>
    <mergeCell ref="F12:F13"/>
    <mergeCell ref="G12:G13"/>
    <mergeCell ref="A12:A13"/>
    <mergeCell ref="B12:B13"/>
    <mergeCell ref="B11:C11"/>
    <mergeCell ref="A10:N10"/>
    <mergeCell ref="G2:N2"/>
    <mergeCell ref="B3:N8"/>
  </mergeCells>
  <printOptions/>
  <pageMargins left="0.15748031496062992" right="0.15748031496062992" top="0.4330708661417323" bottom="0.2362204724409449" header="0.2362204724409449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2019-06-10T14:05:20Z</cp:lastPrinted>
  <dcterms:created xsi:type="dcterms:W3CDTF">1996-10-08T23:32:33Z</dcterms:created>
  <dcterms:modified xsi:type="dcterms:W3CDTF">2019-06-24T14:23:00Z</dcterms:modified>
  <cp:category/>
  <cp:version/>
  <cp:contentType/>
  <cp:contentStatus/>
</cp:coreProperties>
</file>